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535" windowWidth="15480" windowHeight="5340" tabRatio="843" firstSheet="24" activeTab="30"/>
  </bookViews>
  <sheets>
    <sheet name="Анкета" sheetId="1" r:id="rId1"/>
    <sheet name="Баланс энергии" sheetId="2" r:id="rId2"/>
    <sheet name="Баланс энергии (транзит)" sheetId="3" r:id="rId3"/>
    <sheet name="Баланс мощности" sheetId="4" r:id="rId4"/>
    <sheet name="УЕ ВЛЭП 2011-2014" sheetId="5" r:id="rId5"/>
    <sheet name="УЕ ТП 2011-2014" sheetId="6" r:id="rId6"/>
    <sheet name="Ввод выбытие ОС" sheetId="7" r:id="rId7"/>
    <sheet name="Расчет амортизации" sheetId="8" r:id="rId8"/>
    <sheet name="Амортизация по уровням напр-я" sheetId="9" r:id="rId9"/>
    <sheet name="Свод по амортизации" sheetId="10" r:id="rId10"/>
    <sheet name="Очисления на соц. нужды" sheetId="11" r:id="rId11"/>
    <sheet name="Сод.зданий и помещений" sheetId="12" r:id="rId12"/>
    <sheet name="Плата за землю" sheetId="13" r:id="rId13"/>
    <sheet name="Транспортный налог" sheetId="14" r:id="rId14"/>
    <sheet name="Налог на имущество" sheetId="15" r:id="rId15"/>
    <sheet name="Негативное воздействие на ОС" sheetId="16" r:id="rId16"/>
    <sheet name="Налог на прибыль" sheetId="17" r:id="rId17"/>
    <sheet name="Аренда имущества" sheetId="18" r:id="rId18"/>
    <sheet name="Услуги ФСК" sheetId="19" r:id="rId19"/>
    <sheet name="Прочие НР" sheetId="20" r:id="rId20"/>
    <sheet name=" КВЛ 2012-2014 " sheetId="21" r:id="rId21"/>
    <sheet name="Выпадающий доход" sheetId="22" r:id="rId22"/>
    <sheet name="Результаты деятельности орг-ии" sheetId="23" r:id="rId23"/>
    <sheet name="Корр. НР" sheetId="24" r:id="rId24"/>
    <sheet name="Корр. ПО" sheetId="25" r:id="rId25"/>
    <sheet name="Корр. ИП" sheetId="26" r:id="rId26"/>
    <sheet name="Корр. КНК" sheetId="27" r:id="rId27"/>
    <sheet name="НВВ на потери" sheetId="28" r:id="rId28"/>
    <sheet name="Подконтрольные расходы" sheetId="29" r:id="rId29"/>
    <sheet name="Долгосрочные параметры рег-я" sheetId="30" r:id="rId30"/>
    <sheet name="Смета общее НВВ" sheetId="31" r:id="rId31"/>
    <sheet name="TEHSHEET" sheetId="32" state="hidden" r:id="rId32"/>
  </sheets>
  <externalReferences>
    <externalReference r:id="rId35"/>
    <externalReference r:id="rId36"/>
    <externalReference r:id="rId37"/>
    <externalReference r:id="rId38"/>
  </externalReferences>
  <definedNames>
    <definedName name="P1_SCOPE_PROT1" localSheetId="16" hidden="1">'Баланс энергии'!#REF!,'Баланс энергии'!#REF!,'Баланс энергии'!#REF!,'Баланс энергии'!#REF!,'Баланс энергии'!#REF!</definedName>
    <definedName name="P1_SCOPE_PROT1" localSheetId="7" hidden="1">'[4]Баланс энергии'!#REF!,'[4]Баланс энергии'!#REF!,'[4]Баланс энергии'!#REF!,'[4]Баланс энергии'!$J$11,'[4]Баланс энергии'!$L$11:$L$12</definedName>
    <definedName name="P1_SCOPE_PROT1" localSheetId="22" hidden="1">'Баланс энергии'!#REF!,'Баланс энергии'!#REF!,'Баланс энергии'!#REF!,'Баланс энергии'!#REF!,'Баланс энергии'!#REF!</definedName>
    <definedName name="P1_SCOPE_PROT1" localSheetId="18" hidden="1">'Баланс энергии'!#REF!,'Баланс энергии'!#REF!,'Баланс энергии'!#REF!,'Баланс энергии'!#REF!,'Баланс энергии'!#REF!</definedName>
    <definedName name="P1_SCOPE_PROT1" hidden="1">'Баланс энергии'!#REF!,'Баланс энергии'!#REF!,'Баланс энергии'!#REF!,'Баланс энергии'!#REF!,'Баланс энергии'!#REF!</definedName>
    <definedName name="P1_SCOPE_PROT13" localSheetId="16" hidden="1">#REF!,#REF!,#REF!,#REF!,#REF!,#REF!,#REF!,#REF!</definedName>
    <definedName name="P1_SCOPE_PROT13" localSheetId="7" hidden="1">'[4]УПХ'!$A$13:$A$16,'[4]УПХ'!$A$22:$A$22,'[4]УПХ'!#REF!,'[4]УПХ'!#REF!,'[4]УПХ'!$A$42:$A$42,'[4]УПХ'!$C$42:$C$42,'[4]УПХ'!$E$42:$F$42,'[4]УПХ'!#REF!</definedName>
    <definedName name="P1_SCOPE_PROT13" localSheetId="22" hidden="1">#REF!,#REF!,#REF!,#REF!,#REF!,#REF!,#REF!,#REF!</definedName>
    <definedName name="P1_SCOPE_PROT13" localSheetId="18" hidden="1">#REF!,#REF!,#REF!,#REF!,#REF!,#REF!,#REF!,#REF!</definedName>
    <definedName name="P1_SCOPE_PROT13" hidden="1">#REF!,#REF!,#REF!,#REF!,#REF!,#REF!,#REF!,#REF!</definedName>
    <definedName name="P1_SCOPE_PROT14" localSheetId="16" hidden="1">#REF!,#REF!,#REF!,#REF!,#REF!,#REF!,#REF!,#REF!</definedName>
    <definedName name="P1_SCOPE_PROT14" localSheetId="7" hidden="1">'[4]УНПХ'!$C$40:$C$41,'[4]УНПХ'!$A$40:$A$41,'[4]УНПХ'!$A$36:$A$37,'[4]УНПХ'!$C$36:$C$37,'[4]УНПХ'!$E$36:$F$37,'[4]УНПХ'!$E$32:$F$33,'[4]УНПХ'!$C$32:$C$33,'[4]УНПХ'!$D$39</definedName>
    <definedName name="P1_SCOPE_PROT14" localSheetId="22" hidden="1">#REF!,#REF!,#REF!,#REF!,#REF!,#REF!,#REF!,#REF!</definedName>
    <definedName name="P1_SCOPE_PROT14" localSheetId="11" hidden="1">'Сод.зданий и помещений'!#REF!,'Сод.зданий и помещений'!#REF!,'Сод.зданий и помещений'!$A$29:$A$33,'Сод.зданий и помещений'!$C$29:$C$33,'Сод.зданий и помещений'!#REF!,'Сод.зданий и помещений'!#REF!,'Сод.зданий и помещений'!#REF!,'Сод.зданий и помещений'!#REF!</definedName>
    <definedName name="P1_SCOPE_PROT14" hidden="1">#REF!,#REF!,#REF!,#REF!,#REF!,#REF!,#REF!,#REF!</definedName>
    <definedName name="P1_SCOPE_PROT16" localSheetId="16" hidden="1">'Транспортный налог'!$A$9:$C$16,'Транспортный налог'!#REF!,'Транспортный налог'!$E$9:$E$16,'Транспортный налог'!#REF!,'Транспортный налог'!#REF!,'Транспортный налог'!#REF!</definedName>
    <definedName name="P1_SCOPE_PROT16" localSheetId="7" hidden="1">'[4]Транспортн'!$A$13:$D$18,'[4]Транспортн'!#REF!,'[4]Транспортн'!$F$13:$F$18,'[4]Транспортн'!#REF!,'[4]Транспортн'!#REF!,'[4]Транспортн'!$I$13:$I$18</definedName>
    <definedName name="P1_SCOPE_PROT16" localSheetId="22" hidden="1">'Транспортный налог'!$A$9:$C$16,'Транспортный налог'!#REF!,'Транспортный налог'!$E$9:$E$16,'Транспортный налог'!#REF!,'Транспортный налог'!#REF!,'Транспортный налог'!#REF!</definedName>
    <definedName name="P1_SCOPE_PROT16" localSheetId="18" hidden="1">'Транспортный налог'!$A$9:$C$16,'Транспортный налог'!#REF!,'Транспортный налог'!$E$9:$E$16,'Транспортный налог'!#REF!,'Транспортный налог'!#REF!,'Транспортный налог'!#REF!</definedName>
    <definedName name="P1_SCOPE_PROT16" hidden="1">'Транспортный налог'!$A$9:$C$16,'Транспортный налог'!#REF!,'Транспортный налог'!$E$9:$E$16,'Транспортный налог'!#REF!,'Транспортный налог'!#REF!,'Транспортный налог'!#REF!</definedName>
    <definedName name="P1_SCOPE_PROT2" localSheetId="16" hidden="1">'Баланс мощности'!#REF!,'Баланс мощности'!#REF!,'Баланс мощности'!#REF!,'Баланс мощности'!#REF!,'Баланс мощности'!#REF!</definedName>
    <definedName name="P1_SCOPE_PROT2" localSheetId="7" hidden="1">'[4]Баланс мощности'!#REF!,'[4]Баланс мощности'!#REF!,'[4]Баланс мощности'!#REF!,'[4]Баланс мощности'!#REF!,'[4]Баланс мощности'!$E$11</definedName>
    <definedName name="P1_SCOPE_PROT2" localSheetId="22" hidden="1">'Баланс мощности'!#REF!,'Баланс мощности'!#REF!,'Баланс мощности'!#REF!,'Баланс мощности'!#REF!,'Баланс мощности'!#REF!</definedName>
    <definedName name="P1_SCOPE_PROT2" localSheetId="18" hidden="1">'Баланс мощности'!#REF!,'Баланс мощности'!#REF!,'Баланс мощности'!#REF!,'Баланс мощности'!#REF!,'Баланс мощности'!#REF!</definedName>
    <definedName name="P1_SCOPE_PROT2" hidden="1">'Баланс мощности'!#REF!,'Баланс мощности'!#REF!,'Баланс мощности'!#REF!,'Баланс мощности'!#REF!,'Баланс мощности'!#REF!</definedName>
    <definedName name="P1_SCOPE_PROT22" localSheetId="7" hidden="1">'[4]Страхов'!$A$19:$A$20,'[4]Страхов'!$A$15:$A$16,'[4]Страхов'!$A$11:$A$12,'[4]Страхов'!$A$7:$A$8,'[4]Страхов'!$C$7:$C$8,'[4]Страхов'!$E$7:$F$8,'[4]Страхов'!$C$11:$C$12</definedName>
    <definedName name="P1_SCOPE_PROT22" hidden="1">#REF!,#REF!,#REF!,#REF!,#REF!,#REF!,#REF!</definedName>
    <definedName name="P1_SCOPE_PROT27" localSheetId="7" hidden="1">'[4] КВЛ 2009'!$C$37,'[4] КВЛ 2009'!$B$35:$B$38,'[4] КВЛ 2009'!$A$32:$B$33,'[4] КВЛ 2009'!$D$8:$H$9,'[4] КВЛ 2009'!$A$8:$B$9,'[4] КВЛ 2009'!$A$12:$B$13</definedName>
    <definedName name="P1_SCOPE_PROT27" hidden="1">' КВЛ 2012-2014 '!#REF!,' КВЛ 2012-2014 '!$B$51:$B$54,' КВЛ 2012-2014 '!$A$46:$B$49,' КВЛ 2012-2014 '!#REF!,' КВЛ 2012-2014 '!$A$8:$B$12,' КВЛ 2012-2014 '!$A$15:$B$19</definedName>
    <definedName name="P1_SCOPE_PROT34" localSheetId="7" hidden="1">'[4]НВВ общая'!$H$41:$S$41,'[4]НВВ общая'!$H$33:$S$38,'[4]НВВ общая'!$H$27:$S$31,'[4]НВВ общая'!$H$16:$S$24,'[4]НВВ общая'!$H$13:$S$14,'[4]НВВ общая'!$H$7:$S$11</definedName>
    <definedName name="P1_SCOPE_PROT34" hidden="1">#REF!,#REF!,#REF!,#REF!,#REF!,#REF!</definedName>
    <definedName name="P1_SCOPE_PROT5" localSheetId="7" hidden="1">'[4]амортизация по уровням напряжен'!$I$19:$I$22,'[4]амортизация по уровням напряжен'!$I$14:$I$17,'[4]амортизация по уровням напряжен'!$D$14:$F$17</definedName>
    <definedName name="P1_SCOPE_PROT5" hidden="1">'Амортизация по уровням напр-я'!$I$19:$I$22,'Амортизация по уровням напр-я'!$I$14:$I$17,'Амортизация по уровням напр-я'!$D$14:$F$17</definedName>
    <definedName name="P1_SCOPE_PROT8" localSheetId="7" hidden="1">'[4]П.1.16. оплата труда'!$E$36:$E$37,'[4]П.1.16. оплата труда'!$D$35,'[4]П.1.16. оплата труда'!$F$35:$G$35,'[4]П.1.16. оплата труда'!$F$33:$G$33</definedName>
    <definedName name="P1_SCOPE_PROT8" hidden="1">#REF!,#REF!,#REF!,#REF!</definedName>
    <definedName name="P2_SCOPE_PROT1" localSheetId="7" hidden="1">'[4]Баланс энергии'!$O$11,'[4]Баланс энергии'!$Q$11:$Q$12,'[4]Баланс энергии'!$Y$11,'[4]Баланс энергии'!$AA$11:$AA$12,'[4]Баланс энергии'!$X$14:$AA$17</definedName>
    <definedName name="P2_SCOPE_PROT1" hidden="1">'Баланс энергии'!#REF!,'Баланс энергии'!#REF!,'Баланс энергии'!$E$11,'Баланс энергии'!$G$11:$G$12,'Баланс энергии'!$D$14:$G$17</definedName>
    <definedName name="P2_SCOPE_PROT13" localSheetId="16" hidden="1">#REF!,#REF!,#REF!,#REF!,#REF!,#REF!,#REF!,#REF!</definedName>
    <definedName name="P2_SCOPE_PROT13" localSheetId="7" hidden="1">'[4]УПХ'!#REF!,'[4]УПХ'!#REF!,'[4]УПХ'!#REF!,'[4]УПХ'!$E$22:$F$22,'[4]УПХ'!$C$22:$C$22,'[4]УПХ'!$C$13:$C$16,'[4]УПХ'!$E$13:$F$16,'[4]УПХ'!$E$7:$F$10</definedName>
    <definedName name="P2_SCOPE_PROT13" localSheetId="22" hidden="1">#REF!,#REF!,#REF!,#REF!,#REF!,#REF!,#REF!,#REF!</definedName>
    <definedName name="P2_SCOPE_PROT13" localSheetId="18" hidden="1">#REF!,#REF!,#REF!,#REF!,#REF!,#REF!,#REF!,#REF!</definedName>
    <definedName name="P2_SCOPE_PROT13" hidden="1">#REF!,#REF!,#REF!,#REF!,#REF!,#REF!,#REF!,#REF!</definedName>
    <definedName name="P2_SCOPE_PROT14" localSheetId="16" hidden="1">#REF!,#REF!,#REF!,#REF!,#REF!,#REF!,#REF!,#REF!</definedName>
    <definedName name="P2_SCOPE_PROT14" localSheetId="7" hidden="1">'[4]УНПХ'!$B$39,'[4]УНПХ'!$A$32:$A$33,'[4]УНПХ'!$A$28:$A$29,'[4]УНПХ'!$C$28:$C$29,'[4]УНПХ'!$E$28:$F$29,'[4]УНПХ'!$E$24:$F$25,'[4]УНПХ'!$C$24:$C$25,'[4]УНПХ'!$A$24:$A$25</definedName>
    <definedName name="P2_SCOPE_PROT14" localSheetId="22" hidden="1">#REF!,#REF!,#REF!,#REF!,#REF!,#REF!,#REF!,#REF!</definedName>
    <definedName name="P2_SCOPE_PROT14" localSheetId="11" hidden="1">'Сод.зданий и помещений'!#REF!,'Сод.зданий и помещений'!#REF!,'Сод.зданий и помещений'!$A$23:$A$26,'Сод.зданий и помещений'!$C$23:$C$26,'Сод.зданий и помещений'!#REF!,'Сод.зданий и помещений'!#REF!,'Сод.зданий и помещений'!$C$17:$C$20,'Сод.зданий и помещений'!$A$17:$A$20</definedName>
    <definedName name="P2_SCOPE_PROT14" hidden="1">#REF!,#REF!,#REF!,#REF!,#REF!,#REF!,#REF!,#REF!</definedName>
    <definedName name="P2_SCOPE_PROT2" localSheetId="7" hidden="1">'[4]Баланс мощности'!$G$11:$G$12,'[4]Баланс мощности'!$D$14:$G$17,'[4]Баланс мощности'!$D$20:$G$20,'[4]Баланс мощности'!$D$22:$G$24,'[4]Баланс мощности'!$J$11</definedName>
    <definedName name="P2_SCOPE_PROT2" hidden="1">'Баланс мощности'!#REF!,'Баланс мощности'!#REF!,'Баланс мощности'!#REF!,'Баланс мощности'!#REF!,'Баланс мощности'!#REF!</definedName>
    <definedName name="P2_SCOPE_PROT22" localSheetId="7" hidden="1">'[4]Страхов'!$E$11:$F$12,'[4]Страхов'!$C$15:$C$16,'[4]Страхов'!$E$15:$F$16,'[4]Страхов'!$C$19:$C$20,'[4]Страхов'!$E$19:$F$20,'[4]Страхов'!$C$23:$C$24</definedName>
    <definedName name="P2_SCOPE_PROT22" hidden="1">#REF!,#REF!,#REF!,#REF!,#REF!,#REF!</definedName>
    <definedName name="P2_SCOPE_PROT27" localSheetId="7" hidden="1">'[4] КВЛ 2009'!$D$12:$H$13,'[4] КВЛ 2009'!$A$16:$B$17,'[4] КВЛ 2009'!$A$20:$B$21,'[4] КВЛ 2009'!$A$24:$B$25,'[4] КВЛ 2009'!$A$28:$B$29,'[4] КВЛ 2009'!$D$16:$H$17</definedName>
    <definedName name="P2_SCOPE_PROT27" hidden="1">' КВЛ 2012-2014 '!#REF!,' КВЛ 2012-2014 '!$A$22:$B$25,' КВЛ 2012-2014 '!$A$28:$B$31,' КВЛ 2012-2014 '!$A$34:$B$37,' КВЛ 2012-2014 '!$A$40:$B$43,' КВЛ 2012-2014 '!#REF!</definedName>
    <definedName name="P2_SCOPE_PROT5" localSheetId="7" hidden="1">'[4]амортизация по уровням напряжен'!$D$9:$F$12,'[4]амортизация по уровням напряжен'!$I$9:$I$12,'[4]амортизация по уровням напряжен'!$D$19:$F$22</definedName>
    <definedName name="P2_SCOPE_PROT5" hidden="1">'Амортизация по уровням напр-я'!$D$9:$F$12,'Амортизация по уровням напр-я'!$I$9:$I$12,'Амортизация по уровням напр-я'!$D$19:$F$22</definedName>
    <definedName name="P2_SCOPE_PROT8" localSheetId="16" hidden="1">#REF!,#REF!,#REF!,#REF!</definedName>
    <definedName name="P2_SCOPE_PROT8" localSheetId="7" hidden="1">'[4]П.1.16. оплата труда'!$D$33,'[4]П.1.16. оплата труда'!#REF!,'[4]П.1.16. оплата труда'!#REF!,'[4]П.1.16. оплата труда'!$F$29</definedName>
    <definedName name="P2_SCOPE_PROT8" localSheetId="22" hidden="1">#REF!,#REF!,#REF!,#REF!</definedName>
    <definedName name="P2_SCOPE_PROT8" localSheetId="18" hidden="1">#REF!,#REF!,#REF!,#REF!</definedName>
    <definedName name="P2_SCOPE_PROT8" hidden="1">#REF!,#REF!,#REF!,#REF!</definedName>
    <definedName name="P3_SCOPE_PROT1" localSheetId="7" hidden="1">'[4]Баланс энергии'!$X$19:$AA$20,'[4]Баланс энергии'!$X$22:$AA$24,'[4]Баланс энергии'!$N$22:$Q$24,'[4]Баланс энергии'!$N$19:$Q$20,'[4]Баланс энергии'!$N$14:$Q$17</definedName>
    <definedName name="P3_SCOPE_PROT1" hidden="1">'Баланс энергии'!$D$19:$G$20,'Баланс энергии'!$D$22:$G$24,'Баланс энергии'!#REF!,'Баланс энергии'!#REF!,'Баланс энергии'!#REF!</definedName>
    <definedName name="P3_SCOPE_PROT14" localSheetId="16" hidden="1">#REF!,#REF!,#REF!,#REF!,#REF!,#REF!,#REF!,#REF!,#REF!</definedName>
    <definedName name="P3_SCOPE_PROT14" localSheetId="7" hidden="1">'[4]УНПХ'!#REF!,'[4]УНПХ'!#REF!,'[4]УНПХ'!#REF!,'[4]УНПХ'!$D$18,'[4]УНПХ'!$B$18,'[4]УНПХ'!#REF!,'[4]УНПХ'!#REF!,'[4]УНПХ'!$D$14,'[4]УНПХ'!$B$14</definedName>
    <definedName name="P3_SCOPE_PROT14" localSheetId="22" hidden="1">#REF!,#REF!,#REF!,#REF!,#REF!,#REF!,#REF!,#REF!,#REF!</definedName>
    <definedName name="P3_SCOPE_PROT14" localSheetId="11" hidden="1">'Сод.зданий и помещений'!#REF!,'Сод.зданий и помещений'!#REF!,'Сод.зданий и помещений'!#REF!,'Сод.зданий и помещений'!$D$7,'Сод.зданий и помещений'!$B$7,'Сод.зданий и помещений'!#REF!,'Сод.зданий и помещений'!#REF!,'Сод.зданий и помещений'!#REF!,'Сод.зданий и помещений'!#REF!</definedName>
    <definedName name="P3_SCOPE_PROT14" localSheetId="18" hidden="1">#REF!,#REF!,#REF!,#REF!,#REF!,#REF!,#REF!,#REF!,#REF!</definedName>
    <definedName name="P3_SCOPE_PROT14" hidden="1">#REF!,#REF!,#REF!,#REF!,#REF!,#REF!,#REF!,#REF!,#REF!</definedName>
    <definedName name="P3_SCOPE_PROT2" localSheetId="7" hidden="1">'[4]Баланс мощности'!$L$11:$L$12,'[4]Баланс мощности'!$I$14:$L$17,'[4]Баланс мощности'!$I$20:$L$20,'[4]Баланс мощности'!$I$22:$L$24,'[4]Баланс мощности'!$O$11</definedName>
    <definedName name="P3_SCOPE_PROT2" hidden="1">'Баланс мощности'!#REF!,'Баланс мощности'!#REF!,'Баланс мощности'!#REF!,'Баланс мощности'!#REF!,'Баланс мощности'!#REF!</definedName>
    <definedName name="P3_SCOPE_PROT8" localSheetId="16" hidden="1">#REF!,#REF!,#REF!,#REF!,#REF!</definedName>
    <definedName name="P3_SCOPE_PROT8" localSheetId="7" hidden="1">'[4]П.1.16. оплата труда'!$D$29,'[4]П.1.16. оплата труда'!$G$28,'[4]П.1.16. оплата труда'!$F$26,'[4]П.1.16. оплата труда'!$D$26,'[4]П.1.16. оплата труда'!$G$25</definedName>
    <definedName name="P3_SCOPE_PROT8" localSheetId="22" hidden="1">#REF!,#REF!,#REF!,#REF!,#REF!</definedName>
    <definedName name="P3_SCOPE_PROT8" hidden="1">#REF!,#REF!,#REF!,#REF!,#REF!</definedName>
    <definedName name="P4_SCOPE_PROT1" localSheetId="16" hidden="1">'Баланс энергии'!#REF!,'Баланс энергии'!#REF!,'Баланс энергии'!#REF!,'Баланс энергии'!#REF!,'Баланс энергии'!#REF!</definedName>
    <definedName name="P4_SCOPE_PROT1" localSheetId="7" hidden="1">'[4]Баланс энергии'!$I$14:$L$17,'[4]Баланс энергии'!$I$19:$L$20,'[4]Баланс энергии'!$I$22:$L$24,'[4]Баланс энергии'!#REF!,'[4]Баланс энергии'!#REF!</definedName>
    <definedName name="P4_SCOPE_PROT1" localSheetId="22" hidden="1">'Баланс энергии'!#REF!,'Баланс энергии'!#REF!,'Баланс энергии'!#REF!,'Баланс энергии'!#REF!,'Баланс энергии'!#REF!</definedName>
    <definedName name="P4_SCOPE_PROT1" localSheetId="18" hidden="1">'Баланс энергии'!#REF!,'Баланс энергии'!#REF!,'Баланс энергии'!#REF!,'Баланс энергии'!#REF!,'Баланс энергии'!#REF!</definedName>
    <definedName name="P4_SCOPE_PROT1" hidden="1">'Баланс энергии'!#REF!,'Баланс энергии'!#REF!,'Баланс энергии'!#REF!,'Баланс энергии'!#REF!,'Баланс энергии'!#REF!</definedName>
    <definedName name="P4_SCOPE_PROT14" localSheetId="16" hidden="1">#REF!,#REF!,#REF!,#REF!,#REF!,#REF!,#REF!,#REF!,#REF!</definedName>
    <definedName name="P4_SCOPE_PROT14" localSheetId="7" hidden="1">'[4]УНПХ'!#REF!,'[4]УНПХ'!#REF!,'[4]УНПХ'!$B$10,'[4]УНПХ'!#REF!,'[4]УНПХ'!$D$10,'[4]УНПХ'!#REF!,'[4]УНПХ'!#REF!,'[4]УНПХ'!$D$6,'[4]УНПХ'!#REF!</definedName>
    <definedName name="P4_SCOPE_PROT14" localSheetId="22" hidden="1">#REF!,#REF!,#REF!,#REF!,#REF!,#REF!,#REF!,#REF!,#REF!</definedName>
    <definedName name="P4_SCOPE_PROT14" localSheetId="11" hidden="1">'Сод.зданий и помещений'!#REF!,'Сод.зданий и помещений'!#REF!,'Сод.зданий и помещений'!#REF!,'Сод.зданий и помещений'!#REF!,'Сод.зданий и помещений'!#REF!,'Сод.зданий и помещений'!#REF!,'Сод.зданий и помещений'!#REF!,'Сод.зданий и помещений'!#REF!,'Сод.зданий и помещений'!#REF!</definedName>
    <definedName name="P4_SCOPE_PROT14" localSheetId="18" hidden="1">#REF!,#REF!,#REF!,#REF!,#REF!,#REF!,#REF!,#REF!,#REF!</definedName>
    <definedName name="P4_SCOPE_PROT14" hidden="1">#REF!,#REF!,#REF!,#REF!,#REF!,#REF!,#REF!,#REF!,#REF!</definedName>
    <definedName name="P4_SCOPE_PROT2" localSheetId="16" hidden="1">'Баланс мощности'!#REF!,'Баланс мощности'!#REF!,'Баланс мощности'!#REF!,'Баланс мощности'!#REF!,'Баланс мощности'!#REF!</definedName>
    <definedName name="P4_SCOPE_PROT2" localSheetId="7" hidden="1">'[4]Баланс мощности'!$Q$11:$Q$12,'[4]Баланс мощности'!$N$14:$Q$17,'[4]Баланс мощности'!$N$20:$Q$20,'[4]Баланс мощности'!$N$22:$Q$24,'[4]Баланс мощности'!$T$11</definedName>
    <definedName name="P4_SCOPE_PROT2" localSheetId="22" hidden="1">'Баланс мощности'!#REF!,'Баланс мощности'!#REF!,'Баланс мощности'!#REF!,'Баланс мощности'!#REF!,'Баланс мощности'!#REF!</definedName>
    <definedName name="P4_SCOPE_PROT2" hidden="1">'Баланс мощности'!#REF!,'Баланс мощности'!#REF!,'Баланс мощности'!#REF!,'Баланс мощности'!#REF!,'Баланс мощности'!#REF!</definedName>
    <definedName name="P4_SCOPE_PROT8" localSheetId="16" hidden="1">#REF!,#REF!,#REF!,#REF!,#REF!</definedName>
    <definedName name="P4_SCOPE_PROT8" localSheetId="7" hidden="1">'[4]П.1.16. оплата труда'!$F$23,'[4]П.1.16. оплата труда'!$D$23,'[4]П.1.16. оплата труда'!$D$20,'[4]П.1.16. оплата труда'!$F$20,'[4]П.1.16. оплата труда'!$G$22</definedName>
    <definedName name="P4_SCOPE_PROT8" localSheetId="22" hidden="1">#REF!,#REF!,#REF!,#REF!,#REF!</definedName>
    <definedName name="P4_SCOPE_PROT8" hidden="1">#REF!,#REF!,#REF!,#REF!,#REF!</definedName>
    <definedName name="P5_SCOPE_PROT1" localSheetId="16" hidden="1">'Баланс энергии'!#REF!,'Баланс энергии'!#REF!,'Баланс энергии'!#REF!,'Баланс энергии'!#REF!,'Баланс энергии'!#REF!</definedName>
    <definedName name="P5_SCOPE_PROT1" localSheetId="7" hidden="1">'[4]Баланс энергии'!#REF!,'[4]Баланс энергии'!#REF!,'[4]Баланс энергии'!#REF!,'[4]Баланс энергии'!#REF!,'[4]Баланс энергии'!#REF!</definedName>
    <definedName name="P5_SCOPE_PROT1" localSheetId="22" hidden="1">'Баланс энергии'!#REF!,'Баланс энергии'!#REF!,'Баланс энергии'!#REF!,'Баланс энергии'!#REF!,'Баланс энергии'!#REF!</definedName>
    <definedName name="P5_SCOPE_PROT1" localSheetId="18" hidden="1">'Баланс энергии'!#REF!,'Баланс энергии'!#REF!,'Баланс энергии'!#REF!,'Баланс энергии'!#REF!,'Баланс энергии'!#REF!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localSheetId="16" hidden="1">'Баланс мощности'!#REF!,'Баланс мощности'!#REF!,'Баланс мощности'!#REF!,'Баланс мощности'!#REF!,'Баланс мощности'!#REF!</definedName>
    <definedName name="P5_SCOPE_PROT2" localSheetId="7" hidden="1">'[4]Баланс мощности'!$V$11:$V$12,'[4]Баланс мощности'!$S$14:$V$17,'[4]Баланс мощности'!$S$20:$V$20,'[4]Баланс мощности'!$S$22:$V$24,'[4]Баланс мощности'!#REF!</definedName>
    <definedName name="P5_SCOPE_PROT2" localSheetId="22" hidden="1">'Баланс мощности'!#REF!,'Баланс мощности'!#REF!,'Баланс мощности'!#REF!,'Баланс мощности'!#REF!,'Баланс мощности'!#REF!</definedName>
    <definedName name="P5_SCOPE_PROT2" localSheetId="18" hidden="1">'Баланс мощности'!#REF!,'Баланс мощности'!#REF!,'Баланс мощности'!#REF!,'Баланс мощности'!#REF!,'Баланс мощности'!#REF!</definedName>
    <definedName name="P5_SCOPE_PROT2" hidden="1">'Баланс мощности'!#REF!,'Баланс мощности'!#REF!,'Баланс мощности'!#REF!,'Баланс мощности'!#REF!,'Баланс мощности'!#REF!</definedName>
    <definedName name="P5_SCOPE_PROT8" localSheetId="16" hidden="1">#REF!,#REF!,#REF!,#REF!,#REF!</definedName>
    <definedName name="P5_SCOPE_PROT8" localSheetId="7" hidden="1">'[4]П.1.16. оплата труда'!$G$19,'[4]П.1.16. оплата труда'!$F$17,'[4]П.1.16. оплата труда'!$D$17,'[4]П.1.16. оплата труда'!$G$16,'[4]П.1.16. оплата труда'!$F$14</definedName>
    <definedName name="P5_SCOPE_PROT8" localSheetId="22" hidden="1">#REF!,#REF!,#REF!,#REF!,#REF!</definedName>
    <definedName name="P5_SCOPE_PROT8" hidden="1">#REF!,#REF!,#REF!,#REF!,#REF!</definedName>
    <definedName name="P6_SCOPE_PROT1" localSheetId="16" hidden="1">'Баланс энергии'!#REF!,'Баланс энергии'!#REF!,'Баланс энергии'!$A$39:$B$41,'Баланс энергии'!#REF!,'Налог на прибыль'!P1_SCOPE_PROT1,[0]!P2_SCOPE_PROT1</definedName>
    <definedName name="P6_SCOPE_PROT1" localSheetId="7" hidden="1">'[4]Баланс энергии'!#REF!,'[4]Баланс энергии'!#REF!,'[4]Баланс энергии'!$A$39:$B$41,'[4]Баланс энергии'!#REF!,'Расчет амортизации'!P1_SCOPE_PROT1,'Расчет амортизации'!P2_SCOPE_PROT1</definedName>
    <definedName name="P6_SCOPE_PROT1" localSheetId="22" hidden="1">'Баланс энергии'!#REF!,'Баланс энергии'!#REF!,'Баланс энергии'!$A$39:$B$41,'Баланс энергии'!#REF!,'Результаты деятельности орг-ии'!P1_SCOPE_PROT1,[0]!P2_SCOPE_PROT1</definedName>
    <definedName name="P6_SCOPE_PROT1" localSheetId="11" hidden="1">'Баланс энергии'!#REF!,'Баланс энергии'!#REF!,'Баланс энергии'!$A$39:$B$41,'Баланс энергии'!#REF!,P1_SCOPE_PROT1,P2_SCOPE_PROT1</definedName>
    <definedName name="P6_SCOPE_PROT1" localSheetId="4" hidden="1">'Баланс энергии'!#REF!,'Баланс энергии'!#REF!,'Баланс энергии'!$A$39:$B$41,'Баланс энергии'!#REF!,P1_SCOPE_PROT1,P2_SCOPE_PROT1</definedName>
    <definedName name="P6_SCOPE_PROT1" localSheetId="5" hidden="1">'Баланс энергии'!#REF!,'Баланс энергии'!#REF!,'Баланс энергии'!$A$39:$B$41,'Баланс энергии'!#REF!,P1_SCOPE_PROT1,P2_SCOPE_PROT1</definedName>
    <definedName name="P6_SCOPE_PROT1" localSheetId="18" hidden="1">'Баланс энергии'!#REF!,'Баланс энергии'!#REF!,'Баланс энергии'!$A$39:$B$41,'Баланс энергии'!#REF!,'Услуги ФСК'!P1_SCOPE_PROT1,[0]!P2_SCOPE_PROT1</definedName>
    <definedName name="P6_SCOPE_PROT1" hidden="1">'Баланс энергии'!#REF!,'Баланс энергии'!#REF!,'Баланс энергии'!$A$39:$B$41,'Баланс энергии'!#REF!,P1_SCOPE_PROT1,P2_SCOPE_PROT1</definedName>
    <definedName name="P6_SCOPE_PROT8" localSheetId="16" hidden="1">#REF!,#REF!,#REF!,#REF!</definedName>
    <definedName name="P6_SCOPE_PROT8" localSheetId="7" hidden="1">'[4]П.1.16. оплата труда'!$D$14,'[4]П.1.16. оплата труда'!$G$13,'[4]П.1.16. оплата труда'!$F$11:$G$11,'[4]П.1.16. оплата труда'!$D$11</definedName>
    <definedName name="P6_SCOPE_PROT8" localSheetId="22" hidden="1">#REF!,#REF!,#REF!,#REF!</definedName>
    <definedName name="P6_SCOPE_PROT8" hidden="1">#REF!,#REF!,#REF!,#REF!</definedName>
    <definedName name="SCOPE_DIP1_1" localSheetId="16">'Баланс энергии'!#REF!</definedName>
    <definedName name="SCOPE_DIP1_1" localSheetId="7">'[4]Баланс энергии'!#REF!</definedName>
    <definedName name="SCOPE_DIP1_1" localSheetId="22">'Баланс энергии'!#REF!</definedName>
    <definedName name="SCOPE_DIP1_1" localSheetId="18">'Баланс энергии'!#REF!</definedName>
    <definedName name="SCOPE_DIP1_1">'Баланс энергии'!#REF!</definedName>
    <definedName name="SCOPE_DIP1_2" localSheetId="16">'Баланс энергии'!#REF!</definedName>
    <definedName name="SCOPE_DIP1_2" localSheetId="7">'[4]Баланс энергии'!#REF!</definedName>
    <definedName name="SCOPE_DIP1_2" localSheetId="22">'Баланс энергии'!#REF!</definedName>
    <definedName name="SCOPE_DIP1_2" localSheetId="18">'Баланс энергии'!#REF!</definedName>
    <definedName name="SCOPE_DIP1_2">'Баланс энергии'!#REF!</definedName>
    <definedName name="SCOPE_MNTH" localSheetId="7">'[4]TEHSHEET'!$E$7:$E$18</definedName>
    <definedName name="SCOPE_MNTH">'TEHSHEET'!$E$7:$E$18</definedName>
    <definedName name="SCOPE_PROT1" localSheetId="16">[0]!P3_SCOPE_PROT1,'Налог на прибыль'!P4_SCOPE_PROT1,'Налог на прибыль'!P5_SCOPE_PROT1,'Налог на прибыль'!P6_SCOPE_PROT1</definedName>
    <definedName name="SCOPE_PROT1" localSheetId="7">'Расчет амортизации'!P3_SCOPE_PROT1,'Расчет амортизации'!P4_SCOPE_PROT1,'Расчет амортизации'!P5_SCOPE_PROT1,'Расчет амортизации'!P6_SCOPE_PROT1</definedName>
    <definedName name="SCOPE_PROT1" localSheetId="22">[0]!P3_SCOPE_PROT1,'Результаты деятельности орг-ии'!P4_SCOPE_PROT1,'Результаты деятельности орг-ии'!P5_SCOPE_PROT1,'Результаты деятельности орг-ии'!P6_SCOPE_PROT1</definedName>
    <definedName name="SCOPE_PROT1" localSheetId="11">P3_SCOPE_PROT1,P4_SCOPE_PROT1,P5_SCOPE_PROT1,'Сод.зданий и помещений'!P6_SCOPE_PROT1</definedName>
    <definedName name="SCOPE_PROT1" localSheetId="4">P3_SCOPE_PROT1,P4_SCOPE_PROT1,P5_SCOPE_PROT1,'УЕ ВЛЭП 2011-2014'!P6_SCOPE_PROT1</definedName>
    <definedName name="SCOPE_PROT1" localSheetId="5">P3_SCOPE_PROT1,P4_SCOPE_PROT1,P5_SCOPE_PROT1,'УЕ ТП 2011-2014'!P6_SCOPE_PROT1</definedName>
    <definedName name="SCOPE_PROT1" localSheetId="18">[0]!P3_SCOPE_PROT1,'Услуги ФСК'!P4_SCOPE_PROT1,'Услуги ФСК'!P5_SCOPE_PROT1,'Услуги ФСК'!P6_SCOPE_PROT1</definedName>
    <definedName name="SCOPE_PROT1">P3_SCOPE_PROT1,P4_SCOPE_PROT1,P5_SCOPE_PROT1,P6_SCOPE_PROT1</definedName>
    <definedName name="SCOPE_PROT10" localSheetId="16">#REF!,#REF!,#REF!,#REF!,#REF!,#REF!</definedName>
    <definedName name="SCOPE_PROT10" localSheetId="7">'[4]материалы'!#REF!,'[4]материалы'!#REF!,'[4]материалы'!$B$13:$F$14,'[4]материалы'!$B$16:$F$20,'[4]материалы'!$B$23:$F$27,'[4]материалы'!$A$27:$A$27</definedName>
    <definedName name="SCOPE_PROT10" localSheetId="22">#REF!,#REF!,#REF!,#REF!,#REF!,#REF!</definedName>
    <definedName name="SCOPE_PROT10" localSheetId="18">#REF!,#REF!,#REF!,#REF!,#REF!,#REF!</definedName>
    <definedName name="SCOPE_PROT10">#REF!,#REF!,#REF!,#REF!,#REF!,#REF!</definedName>
    <definedName name="SCOPE_PROT11" localSheetId="7">'[4]Ремонты 2009'!$G$8:$G$12,'[4]Ремонты 2009'!$A$16:$G$20,'[4]Ремонты 2009'!$G$22,'[4]Ремонты 2009'!$A$8:$E$12</definedName>
    <definedName name="SCOPE_PROT11">#REF!,#REF!,#REF!,#REF!</definedName>
    <definedName name="SCOPE_PROT12" localSheetId="7">'[4]Сводная ремонт'!$B$11:$E$12,'[4]Сводная ремонт'!$E$7:$F$8,'[4]Сводная ремонт'!$C$7:$C$8</definedName>
    <definedName name="SCOPE_PROT12">#REF!,#REF!,#REF!</definedName>
    <definedName name="SCOPE_PROT13" localSheetId="16">#REF!,#REF!,'Налог на прибыль'!P1_SCOPE_PROT13,'Налог на прибыль'!P2_SCOPE_PROT13</definedName>
    <definedName name="SCOPE_PROT13" localSheetId="7">'[4]УПХ'!$C$7:$C$10,'[4]УПХ'!$A$7:$A$10,'Расчет амортизации'!P1_SCOPE_PROT13,'Расчет амортизации'!P2_SCOPE_PROT13</definedName>
    <definedName name="SCOPE_PROT13" localSheetId="22">#REF!,#REF!,'Результаты деятельности орг-ии'!P1_SCOPE_PROT13,'Результаты деятельности орг-ии'!P2_SCOPE_PROT13</definedName>
    <definedName name="SCOPE_PROT13" localSheetId="11">#REF!,#REF!,P1_SCOPE_PROT13,P2_SCOPE_PROT13</definedName>
    <definedName name="SCOPE_PROT13" localSheetId="4">#REF!,#REF!,P1_SCOPE_PROT13,P2_SCOPE_PROT13</definedName>
    <definedName name="SCOPE_PROT13" localSheetId="5">#REF!,#REF!,P1_SCOPE_PROT13,P2_SCOPE_PROT13</definedName>
    <definedName name="SCOPE_PROT13" localSheetId="18">#REF!,#REF!,'Услуги ФСК'!P1_SCOPE_PROT13,'Услуги ФСК'!P2_SCOPE_PROT13</definedName>
    <definedName name="SCOPE_PROT13">#REF!,#REF!,P1_SCOPE_PROT13,P2_SCOPE_PROT13</definedName>
    <definedName name="SCOPE_PROT14" localSheetId="16">#REF!,#REF!,#REF!,'Налог на прибыль'!P1_SCOPE_PROT14,'Налог на прибыль'!P2_SCOPE_PROT14,'Налог на прибыль'!P3_SCOPE_PROT14,'Налог на прибыль'!P4_SCOPE_PROT14</definedName>
    <definedName name="SCOPE_PROT14" localSheetId="7">'[4]УНПХ'!$B$6,'[4]УНПХ'!#REF!,'[4]УНПХ'!$E$40:$F$41,'Расчет амортизации'!P1_SCOPE_PROT14,'Расчет амортизации'!P2_SCOPE_PROT14,'Расчет амортизации'!P3_SCOPE_PROT14,'Расчет амортизации'!P4_SCOPE_PROT14</definedName>
    <definedName name="SCOPE_PROT14" localSheetId="22">#REF!,#REF!,#REF!,'Результаты деятельности орг-ии'!P1_SCOPE_PROT14,'Результаты деятельности орг-ии'!P2_SCOPE_PROT14,'Результаты деятельности орг-ии'!P3_SCOPE_PROT14,'Результаты деятельности орг-ии'!P4_SCOPE_PROT14</definedName>
    <definedName name="SCOPE_PROT14" localSheetId="11">'Сод.зданий и помещений'!#REF!,'Сод.зданий и помещений'!#REF!,'Сод.зданий и помещений'!#REF!,'Сод.зданий и помещений'!P1_SCOPE_PROT14,'Сод.зданий и помещений'!P2_SCOPE_PROT14,'Сод.зданий и помещений'!P3_SCOPE_PROT14,'Сод.зданий и помещений'!P4_SCOPE_PROT14</definedName>
    <definedName name="SCOPE_PROT14" localSheetId="4">#REF!,#REF!,#REF!,P1_SCOPE_PROT14,P2_SCOPE_PROT14,P3_SCOPE_PROT14,P4_SCOPE_PROT14</definedName>
    <definedName name="SCOPE_PROT14" localSheetId="5">#REF!,#REF!,#REF!,P1_SCOPE_PROT14,P2_SCOPE_PROT14,P3_SCOPE_PROT14,P4_SCOPE_PROT14</definedName>
    <definedName name="SCOPE_PROT14" localSheetId="18">#REF!,#REF!,#REF!,[0]!P1_SCOPE_PROT14,[0]!P2_SCOPE_PROT14,'Услуги ФСК'!P3_SCOPE_PROT14,'Услуги ФСК'!P4_SCOPE_PROT14</definedName>
    <definedName name="SCOPE_PROT14">#REF!,#REF!,#REF!,P1_SCOPE_PROT14,P2_SCOPE_PROT14,P3_SCOPE_PROT14,P4_SCOPE_PROT14</definedName>
    <definedName name="SCOPE_PROT15" localSheetId="7">'[4]Пл за Зем'!$B$6:$F$6,'[4]Пл за Зем'!$A$9:$F$11</definedName>
    <definedName name="SCOPE_PROT15">'Плата за землю'!$B$7:$E$7,'Плата за землю'!$A$10:$E$13</definedName>
    <definedName name="SCOPE_PROT16" localSheetId="16">'Транспортный налог'!#REF!,'Транспортный налог'!#REF!,'Транспортный налог'!$E$19,'Налог на прибыль'!P1_SCOPE_PROT16</definedName>
    <definedName name="SCOPE_PROT16" localSheetId="7">'[4]Транспортн'!$K$13:$K$18,'[4]Транспортн'!#REF!,'[4]Транспортн'!$F$21,'Расчет амортизации'!P1_SCOPE_PROT16</definedName>
    <definedName name="SCOPE_PROT16" localSheetId="22">'Транспортный налог'!#REF!,'Транспортный налог'!#REF!,'Транспортный налог'!$E$19,'Результаты деятельности орг-ии'!P1_SCOPE_PROT16</definedName>
    <definedName name="SCOPE_PROT16" localSheetId="11">'Транспортный налог'!#REF!,'Транспортный налог'!#REF!,'Транспортный налог'!$E$19,P1_SCOPE_PROT16</definedName>
    <definedName name="SCOPE_PROT16" localSheetId="4">'Транспортный налог'!#REF!,'Транспортный налог'!#REF!,'Транспортный налог'!$E$19,P1_SCOPE_PROT16</definedName>
    <definedName name="SCOPE_PROT16" localSheetId="5">'Транспортный налог'!#REF!,'Транспортный налог'!#REF!,'Транспортный налог'!$E$19,P1_SCOPE_PROT16</definedName>
    <definedName name="SCOPE_PROT16" localSheetId="18">'Транспортный налог'!#REF!,'Транспортный налог'!#REF!,'Транспортный налог'!$E$19,'Услуги ФСК'!P1_SCOPE_PROT16</definedName>
    <definedName name="SCOPE_PROT16">'Транспортный налог'!#REF!,'Транспортный налог'!#REF!,'Транспортный налог'!$E$19,P1_SCOPE_PROT16</definedName>
    <definedName name="SCOPE_PROT17">'Негативное воздействие на ОС'!$B$7:$E$10</definedName>
    <definedName name="SCOPE_PROT18" localSheetId="16">#REF!,#REF!,#REF!</definedName>
    <definedName name="SCOPE_PROT18" localSheetId="7">'[4]ОТ и ТБ'!$A$10:$F$12,'[4]ОТ и ТБ'!$B$6:$F$8,'[4]ОТ и ТБ'!$A$15:$F$17</definedName>
    <definedName name="SCOPE_PROT18" localSheetId="22">#REF!,#REF!,#REF!</definedName>
    <definedName name="SCOPE_PROT18">#REF!,#REF!,#REF!</definedName>
    <definedName name="SCOPE_PROT19" localSheetId="7">'[4]Аренда им'!$A$13:$F$16,'[4]Аренда им'!$A$7:$F$10,'[4]Аренда им'!$A$19:$F$22</definedName>
    <definedName name="SCOPE_PROT19">'Аренда имущества'!$A$23:$E$27,'Аренда имущества'!$A$8:$E$13,'Аренда имущества'!$A$30:$E$33</definedName>
    <definedName name="SCOPE_PROT2" localSheetId="16">'Налог на прибыль'!P1_SCOPE_PROT2,[0]!P2_SCOPE_PROT2,[0]!P3_SCOPE_PROT2,'Налог на прибыль'!P4_SCOPE_PROT2,'Налог на прибыль'!P5_SCOPE_PROT2</definedName>
    <definedName name="SCOPE_PROT2" localSheetId="7">'Расчет амортизации'!P1_SCOPE_PROT2,'Расчет амортизации'!P2_SCOPE_PROT2,'Расчет амортизации'!P3_SCOPE_PROT2,'Расчет амортизации'!P4_SCOPE_PROT2,'Расчет амортизации'!P5_SCOPE_PROT2</definedName>
    <definedName name="SCOPE_PROT2" localSheetId="22">'Результаты деятельности орг-ии'!P1_SCOPE_PROT2,[0]!P2_SCOPE_PROT2,[0]!P3_SCOPE_PROT2,'Результаты деятельности орг-ии'!P4_SCOPE_PROT2,'Результаты деятельности орг-ии'!P5_SCOPE_PROT2</definedName>
    <definedName name="SCOPE_PROT2" localSheetId="11">P1_SCOPE_PROT2,P2_SCOPE_PROT2,P3_SCOPE_PROT2,P4_SCOPE_PROT2,P5_SCOPE_PROT2</definedName>
    <definedName name="SCOPE_PROT2" localSheetId="4">P1_SCOPE_PROT2,P2_SCOPE_PROT2,P3_SCOPE_PROT2,P4_SCOPE_PROT2,P5_SCOPE_PROT2</definedName>
    <definedName name="SCOPE_PROT2" localSheetId="5">P1_SCOPE_PROT2,P2_SCOPE_PROT2,P3_SCOPE_PROT2,P4_SCOPE_PROT2,P5_SCOPE_PROT2</definedName>
    <definedName name="SCOPE_PROT2" localSheetId="18">'Услуги ФСК'!P1_SCOPE_PROT2,[0]!P2_SCOPE_PROT2,[0]!P3_SCOPE_PROT2,[0]!P4_SCOPE_PROT2,'Услуги ФСК'!P5_SCOPE_PROT2</definedName>
    <definedName name="SCOPE_PROT2">P1_SCOPE_PROT2,P2_SCOPE_PROT2,P3_SCOPE_PROT2,P4_SCOPE_PROT2,P5_SCOPE_PROT2</definedName>
    <definedName name="SCOPE_PROT20" localSheetId="7">'[4]Команд'!$F$7:$G$12,'[4]Команд'!$E$13,'[4]Команд'!$C$13,'[4]Команд'!$D$7:$D$12</definedName>
    <definedName name="SCOPE_PROT20">#REF!,#REF!,#REF!,#REF!</definedName>
    <definedName name="SCOPE_PROT21" localSheetId="7">'[4]Обуч'!$A$13:$A$17,'[4]Обуч'!$C$6:$C$10,'[4]Обуч'!$C$13:$C$17,'[4]Обуч'!$E$6:$F$10,'[4]Обуч'!$E$13:$F$17,'[4]Обуч'!$B$19,'[4]Обуч'!$D$19,'[4]Обуч'!$A$6:$A$10</definedName>
    <definedName name="SCOPE_PROT21">#REF!,#REF!,#REF!,#REF!,#REF!,#REF!,#REF!,#REF!</definedName>
    <definedName name="SCOPE_PROT22" localSheetId="7">'[4]Страхов'!$E$23:$F$24,'[4]Страхов'!$D$26,'[4]Страхов'!$B$26,'[4]Страхов'!$A$23:$A$24,'Расчет амортизации'!P1_SCOPE_PROT22,'Расчет амортизации'!P2_SCOPE_PROT22</definedName>
    <definedName name="SCOPE_PROT22" localSheetId="11">#REF!,#REF!,#REF!,#REF!,P1_SCOPE_PROT22,P2_SCOPE_PROT22</definedName>
    <definedName name="SCOPE_PROT22" localSheetId="4">#REF!,#REF!,#REF!,#REF!,P1_SCOPE_PROT22,P2_SCOPE_PROT22</definedName>
    <definedName name="SCOPE_PROT22" localSheetId="5">#REF!,#REF!,#REF!,#REF!,P1_SCOPE_PROT22,P2_SCOPE_PROT22</definedName>
    <definedName name="SCOPE_PROT22">#REF!,#REF!,#REF!,#REF!,P1_SCOPE_PROT22,P2_SCOPE_PROT22</definedName>
    <definedName name="SCOPE_PROT23" localSheetId="7">'[4]Др проч'!$C$6:$C$8,'[4]Др проч'!$E$6:$F$8,'[4]Др проч'!$D$10,'[4]Др проч'!$B$10,'[4]Др проч'!$A$6:$A$8</definedName>
    <definedName name="SCOPE_PROT23" localSheetId="18">'Услуги ФСК'!#REF!,'Услуги ФСК'!$G$8:$G$11,'Услуги ФСК'!$C$16,'Услуги ФСК'!$B$16,'Услуги ФСК'!$A$8:$A$11</definedName>
    <definedName name="SCOPE_PROT23">'Прочие НР'!$C$7:$C$11,'Прочие НР'!#REF!,'Прочие НР'!$D$13,'Прочие НР'!$B$13,'Прочие НР'!$A$7:$A$11</definedName>
    <definedName name="SCOPE_PROT24" localSheetId="7">'[4]Услуги банков'!$C$7:$C$9,'[4]Услуги банков'!$D$6,'[4]Услуги банков'!$E$7:$F$9,'[4]Услуги банков'!$A$7:$A$9,'[4]Услуги банков'!$B$6</definedName>
    <definedName name="SCOPE_PROT24">#REF!,#REF!,#REF!,#REF!,#REF!</definedName>
    <definedName name="SCOPE_PROT25" localSheetId="16">'Налог на прибыль'!$D$8:$E$9,'Налог на прибыль'!#REF!,'Налог на прибыль'!$B$13,'Налог на прибыль'!$B$14:$E$18,'Налог на прибыль'!#REF!</definedName>
    <definedName name="SCOPE_PROT25" localSheetId="7">'[4]Н на Им'!$E$6:$F$7,'[4]Н на Им'!$B$10,'[4]Н на Им'!$D$10,'[4]Н на Им'!$B$11:$F$15,'[4]Н на Им'!$C$6:$C$7</definedName>
    <definedName name="SCOPE_PROT25">'Налог на имущество'!$E$7:$E$9,'Налог на имущество'!#REF!,'Налог на имущество'!$D$11,'Налог на имущество'!$B$12:$E$16,'Налог на имущество'!#REF!</definedName>
    <definedName name="SCOPE_PROT26" localSheetId="7">'[4]др внереал расходы'!$D$10,'[4]др внереал расходы'!$C$6:$C$8,'[4]др внереал расходы'!$B$10,'[4]др внереал расходы'!$A$6:$A$8,'[4]др внереал расходы'!$E$6:$F$8</definedName>
    <definedName name="SCOPE_PROT26" localSheetId="22">'Результаты деятельности орг-ии'!$D$10,'Результаты деятельности орг-ии'!$C$7:$C$8,'Результаты деятельности орг-ии'!$B$10,'Результаты деятельности орг-ии'!$A$7:$A$8,'Результаты деятельности орг-ии'!#REF!</definedName>
    <definedName name="SCOPE_PROT26">'Выпадающий доход'!#REF!,'Выпадающий доход'!#REF!,'Выпадающий доход'!#REF!,'Выпадающий доход'!$A$7:$A$9,'Выпадающий доход'!$E$7:$E$9</definedName>
    <definedName name="SCOPE_PROT27" localSheetId="7">'[4] КВЛ 2009'!$D$20:$H$21,'[4] КВЛ 2009'!$D$24:$H$25,'[4] КВЛ 2009'!$D$28:$H$29,'[4] КВЛ 2009'!$A$2:$I$2,'[4] КВЛ 2009'!$D$32:$H$33,'Расчет амортизации'!P1_SCOPE_PROT27,'Расчет амортизации'!P2_SCOPE_PROT27</definedName>
    <definedName name="SCOPE_PROT27" localSheetId="11">' КВЛ 2012-2014 '!#REF!,' КВЛ 2012-2014 '!#REF!,' КВЛ 2012-2014 '!#REF!,' КВЛ 2012-2014 '!$A$2:$G$2,' КВЛ 2012-2014 '!#REF!,P1_SCOPE_PROT27,P2_SCOPE_PROT27</definedName>
    <definedName name="SCOPE_PROT27" localSheetId="4">' КВЛ 2012-2014 '!#REF!,' КВЛ 2012-2014 '!#REF!,' КВЛ 2012-2014 '!#REF!,' КВЛ 2012-2014 '!$A$2:$G$2,' КВЛ 2012-2014 '!#REF!,P1_SCOPE_PROT27,P2_SCOPE_PROT27</definedName>
    <definedName name="SCOPE_PROT27" localSheetId="5">' КВЛ 2012-2014 '!#REF!,' КВЛ 2012-2014 '!#REF!,' КВЛ 2012-2014 '!#REF!,' КВЛ 2012-2014 '!$A$2:$G$2,' КВЛ 2012-2014 '!#REF!,P1_SCOPE_PROT27,P2_SCOPE_PROT27</definedName>
    <definedName name="SCOPE_PROT27">' КВЛ 2012-2014 '!#REF!,' КВЛ 2012-2014 '!#REF!,' КВЛ 2012-2014 '!#REF!,' КВЛ 2012-2014 '!$A$2:$G$2,' КВЛ 2012-2014 '!#REF!,P1_SCOPE_PROT27,P2_SCOPE_PROT27</definedName>
    <definedName name="SCOPE_PROT28">#REF!</definedName>
    <definedName name="SCOPE_PROT29" localSheetId="7">'[4]соц характер'!$A$12:$F$14,'[4]соц характер'!$B$16:$F$18,'[4]соц характер'!$A$20:$F$22,'[4]соц характер'!$A$7:$F$9</definedName>
    <definedName name="SCOPE_PROT29">#REF!,#REF!,#REF!,#REF!</definedName>
    <definedName name="SCOPE_PROT3" localSheetId="7">'[4]П2.1'!$G$29:$G$38,'[4]П2.1'!$G$8:$G$27,'[4]П2.1'!$G$41:$G$44</definedName>
    <definedName name="SCOPE_PROT3" localSheetId="4">'УЕ ВЛЭП 2011-2014'!$G$30:$G$39,'УЕ ВЛЭП 2011-2014'!$G$9:$G$28,'УЕ ВЛЭП 2011-2014'!$G$42:$G$45</definedName>
    <definedName name="SCOPE_PROT3">#REF!,#REF!,#REF!</definedName>
    <definedName name="SCOPE_PROT30">#REF!</definedName>
    <definedName name="SCOPE_PROT31">#REF!</definedName>
    <definedName name="SCOPE_PROT32" localSheetId="7">'[4]П.1.18. Калькуляция'!$C$11:$F$20,'[4]П.1.18. Калькуляция'!$G$15:$G$20,'[4]П.1.18. Калькуляция'!$C$7:$G$10</definedName>
    <definedName name="SCOPE_PROT32">#REF!,#REF!,#REF!</definedName>
    <definedName name="SCOPE_PROT33" localSheetId="7">'[4]П.1.21 Прибыль'!$C$13:$G$13,'[4]П.1.21 Прибыль'!$C$15:$G$15,'[4]П.1.21 Прибыль'!$C$18:$G$19,'[4]П.1.21 Прибыль'!$C$8:$F$11</definedName>
    <definedName name="SCOPE_PROT33">#REF!,#REF!,#REF!,#REF!</definedName>
    <definedName name="SCOPE_PROT34" localSheetId="7">'[4]НВВ общая'!$C$43:$G$43,'Расчет амортизации'!P1_SCOPE_PROT34</definedName>
    <definedName name="SCOPE_PROT34" localSheetId="11">#REF!,P1_SCOPE_PROT34</definedName>
    <definedName name="SCOPE_PROT34" localSheetId="4">#REF!,P1_SCOPE_PROT34</definedName>
    <definedName name="SCOPE_PROT34" localSheetId="5">#REF!,P1_SCOPE_PROT34</definedName>
    <definedName name="SCOPE_PROT34">#REF!,P1_SCOPE_PROT34</definedName>
    <definedName name="SCOPE_PROT35" localSheetId="16">#REF!,#REF!,#REF!</definedName>
    <definedName name="SCOPE_PROT35" localSheetId="7">'[4]П1.24'!#REF!,'[4]П1.24'!#REF!,'[4]П1.24'!#REF!</definedName>
    <definedName name="SCOPE_PROT35" localSheetId="22">#REF!,#REF!,#REF!</definedName>
    <definedName name="SCOPE_PROT35" localSheetId="18">#REF!,#REF!,#REF!</definedName>
    <definedName name="SCOPE_PROT35">#REF!,#REF!,#REF!</definedName>
    <definedName name="SCOPE_PROT36" localSheetId="16">#REF!,#REF!</definedName>
    <definedName name="SCOPE_PROT36" localSheetId="7">'[4]П1.25'!#REF!,'[4]П1.25'!$D$7:$D$7</definedName>
    <definedName name="SCOPE_PROT36" localSheetId="22">#REF!,#REF!</definedName>
    <definedName name="SCOPE_PROT36" localSheetId="18">#REF!,#REF!</definedName>
    <definedName name="SCOPE_PROT36">#REF!,#REF!</definedName>
    <definedName name="SCOPE_PROT37" localSheetId="16">#REF!,#REF!,#REF!</definedName>
    <definedName name="SCOPE_PROT37" localSheetId="7">#REF!,#REF!,#REF!</definedName>
    <definedName name="SCOPE_PROT37" localSheetId="22">#REF!,#REF!,#REF!</definedName>
    <definedName name="SCOPE_PROT37" localSheetId="18">#REF!,#REF!,#REF!</definedName>
    <definedName name="SCOPE_PROT37">#REF!,#REF!,#REF!</definedName>
    <definedName name="SCOPE_PROT38" localSheetId="16">#REF!,#REF!,#REF!</definedName>
    <definedName name="SCOPE_PROT38" localSheetId="7">#REF!,#REF!,#REF!</definedName>
    <definedName name="SCOPE_PROT38" localSheetId="22">#REF!,#REF!,#REF!</definedName>
    <definedName name="SCOPE_PROT38" localSheetId="18">#REF!,#REF!,#REF!</definedName>
    <definedName name="SCOPE_PROT38">#REF!,#REF!,#REF!</definedName>
    <definedName name="SCOPE_PROT4" localSheetId="5">'УЕ ТП 2011-2014'!$G$9:$G$53</definedName>
    <definedName name="SCOPE_PROT4">#REF!</definedName>
    <definedName name="SCOPE_PROT5" localSheetId="7">'Расчет амортизации'!P1_SCOPE_PROT5,'Расчет амортизации'!P2_SCOPE_PROT5</definedName>
    <definedName name="SCOPE_PROT5" localSheetId="11">P1_SCOPE_PROT5,P2_SCOPE_PROT5</definedName>
    <definedName name="SCOPE_PROT5" localSheetId="4">P1_SCOPE_PROT5,P2_SCOPE_PROT5</definedName>
    <definedName name="SCOPE_PROT5" localSheetId="5">P1_SCOPE_PROT5,P2_SCOPE_PROT5</definedName>
    <definedName name="SCOPE_PROT5">P1_SCOPE_PROT5,P2_SCOPE_PROT5</definedName>
    <definedName name="SCOPE_PROT6" localSheetId="7">'[4]П.1.17'!$F$7:$G$9,'[4]П.1.17'!$C$13:$G$13,'[4]П.1.17'!$D$7:$D$9</definedName>
    <definedName name="SCOPE_PROT6">'Свод по амортизации'!$E$8:$E$10,'Свод по амортизации'!$C$14:$E$14,'Свод по амортизации'!#REF!</definedName>
    <definedName name="SCOPE_PROT7" localSheetId="7">'[4]численность'!$C$7:$C$9,'[4]численность'!$D$6,'[4]численность'!$E$7:$F$9,'[4]численность'!$B$10:$F$13,'[4]численность'!$B$6</definedName>
    <definedName name="SCOPE_PROT7">#REF!,#REF!,#REF!,#REF!,#REF!</definedName>
    <definedName name="SCOPE_PROT8" localSheetId="16">#REF!,[0]!P1_SCOPE_PROT8,'Налог на прибыль'!P2_SCOPE_PROT8,'Налог на прибыль'!P3_SCOPE_PROT8,'Налог на прибыль'!P4_SCOPE_PROT8,'Налог на прибыль'!P5_SCOPE_PROT8,'Налог на прибыль'!P6_SCOPE_PROT8</definedName>
    <definedName name="SCOPE_PROT8" localSheetId="7">'[4]П.1.16. оплата труда'!$C$36:$C$37,'Расчет амортизации'!P1_SCOPE_PROT8,'Расчет амортизации'!P2_SCOPE_PROT8,'Расчет амортизации'!P3_SCOPE_PROT8,'Расчет амортизации'!P4_SCOPE_PROT8,'Расчет амортизации'!P5_SCOPE_PROT8,'Расчет амортизации'!P6_SCOPE_PROT8</definedName>
    <definedName name="SCOPE_PROT8" localSheetId="22">#REF!,[0]!P1_SCOPE_PROT8,'Результаты деятельности орг-ии'!P2_SCOPE_PROT8,'Результаты деятельности орг-ии'!P3_SCOPE_PROT8,'Результаты деятельности орг-ии'!P4_SCOPE_PROT8,'Результаты деятельности орг-ии'!P5_SCOPE_PROT8,'Результаты деятельности орг-ии'!P6_SCOPE_PROT8</definedName>
    <definedName name="SCOPE_PROT8" localSheetId="11">#REF!,P1_SCOPE_PROT8,P2_SCOPE_PROT8,P3_SCOPE_PROT8,P4_SCOPE_PROT8,P5_SCOPE_PROT8,P6_SCOPE_PROT8</definedName>
    <definedName name="SCOPE_PROT8" localSheetId="4">#REF!,P1_SCOPE_PROT8,P2_SCOPE_PROT8,P3_SCOPE_PROT8,P4_SCOPE_PROT8,P5_SCOPE_PROT8,P6_SCOPE_PROT8</definedName>
    <definedName name="SCOPE_PROT8" localSheetId="5">#REF!,P1_SCOPE_PROT8,P2_SCOPE_PROT8,P3_SCOPE_PROT8,P4_SCOPE_PROT8,P5_SCOPE_PROT8,P6_SCOPE_PROT8</definedName>
    <definedName name="SCOPE_PROT8" localSheetId="18">#REF!,[0]!P1_SCOPE_PROT8,'Услуги ФСК'!P2_SCOPE_PROT8,[0]!P3_SCOPE_PROT8,[0]!P4_SCOPE_PROT8,[0]!P5_SCOPE_PROT8,[0]!P6_SCOPE_PROT8</definedName>
    <definedName name="SCOPE_PROT8">#REF!,P1_SCOPE_PROT8,P2_SCOPE_PROT8,P3_SCOPE_PROT8,P4_SCOPE_PROT8,P5_SCOPE_PROT8,P6_SCOPE_PROT8</definedName>
    <definedName name="SCOPE_PROT9">'Очисления на соц. нужды'!$C$10:$F$11</definedName>
    <definedName name="T3?L1.4.1" localSheetId="16">#REF!</definedName>
    <definedName name="T3?L1.4.1" localSheetId="7">#REF!</definedName>
    <definedName name="T3?L1.4.1" localSheetId="22">#REF!</definedName>
    <definedName name="T3?L1.4.1" localSheetId="18">#REF!</definedName>
    <definedName name="T3?L1.4.1">#REF!</definedName>
    <definedName name="T3?L1.5.1" localSheetId="16">#REF!</definedName>
    <definedName name="T3?L1.5.1" localSheetId="7">#REF!</definedName>
    <definedName name="T3?L1.5.1" localSheetId="22">#REF!</definedName>
    <definedName name="T3?L1.5.1" localSheetId="18">#REF!</definedName>
    <definedName name="T3?L1.5.1">#REF!</definedName>
    <definedName name="vvvv" localSheetId="16" hidden="1">#REF!,#REF!,#REF!,#REF!,#REF!,#REF!,#REF!,#REF!</definedName>
    <definedName name="vvvv" localSheetId="22" hidden="1">#REF!,#REF!,#REF!,#REF!,#REF!,#REF!,#REF!,#REF!</definedName>
    <definedName name="vvvv" hidden="1">#REF!,#REF!,#REF!,#REF!,#REF!,#REF!,#REF!,#REF!</definedName>
    <definedName name="БазовыйПериод">'[1]Заголовок'!$B$15</definedName>
    <definedName name="_xlnm.Print_Titles" localSheetId="3">'Баланс мощности'!$A:$B</definedName>
    <definedName name="_xlnm.Print_Titles" localSheetId="1">'Баланс энергии'!$A:$B</definedName>
    <definedName name="_xlnm.Print_Titles" localSheetId="29">'Долгосрочные параметры рег-я'!$6:$8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 localSheetId="6">'[3] НВВ передача'!#REF!</definedName>
    <definedName name="название" localSheetId="16">#REF!</definedName>
    <definedName name="название" localSheetId="7">'[4] НВВ передача'!#REF!</definedName>
    <definedName name="название" localSheetId="22">#REF!</definedName>
    <definedName name="название" localSheetId="18">#REF!</definedName>
    <definedName name="название">#REF!</definedName>
    <definedName name="_xlnm.Print_Area" localSheetId="20">' КВЛ 2012-2014 '!$A$1:$G$54</definedName>
    <definedName name="_xlnm.Print_Area" localSheetId="8">'Амортизация по уровням напр-я'!$A$1:$J$27</definedName>
    <definedName name="_xlnm.Print_Area" localSheetId="0">'Анкета'!$A$1:$G$36</definedName>
    <definedName name="_xlnm.Print_Area" localSheetId="17">'Аренда имущества'!$A$1:$F$35</definedName>
    <definedName name="_xlnm.Print_Area" localSheetId="1">'Баланс энергии'!$A$1:$BO$62</definedName>
    <definedName name="_xlnm.Print_Area" localSheetId="2">'Баланс энергии (транзит)'!$A$1:$AZ$24</definedName>
    <definedName name="_xlnm.Print_Area" localSheetId="6">'Ввод выбытие ОС'!$A$1:$G$56</definedName>
    <definedName name="_xlnm.Print_Area" localSheetId="21">'Выпадающий доход'!$A$1:$F$11</definedName>
    <definedName name="_xlnm.Print_Area" localSheetId="29">'Долгосрочные параметры рег-я'!$A$1:$K$85</definedName>
    <definedName name="_xlnm.Print_Area" localSheetId="14">'Налог на имущество'!$A$1:$F$16</definedName>
    <definedName name="_xlnm.Print_Area" localSheetId="16">'Налог на прибыль'!$A$1:$F$20</definedName>
    <definedName name="_xlnm.Print_Area" localSheetId="15">'Негативное воздействие на ОС'!$A$1:$F$11</definedName>
    <definedName name="_xlnm.Print_Area" localSheetId="10">'Очисления на соц. нужды'!$A$1:$G$13</definedName>
    <definedName name="_xlnm.Print_Area" localSheetId="12">'Плата за землю'!$A$1:$F$15</definedName>
    <definedName name="_xlnm.Print_Area" localSheetId="28">'Подконтрольные расходы'!$A$1:$H$25</definedName>
    <definedName name="_xlnm.Print_Area" localSheetId="19">'Прочие НР'!$A$1:$F$13</definedName>
    <definedName name="_xlnm.Print_Area" localSheetId="7">'Расчет амортизации'!$A$1:$D$12</definedName>
    <definedName name="_xlnm.Print_Area" localSheetId="9">'Свод по амортизации'!$A$1:$G$14</definedName>
    <definedName name="_xlnm.Print_Area" localSheetId="30">'Смета общее НВВ'!$A$1:$J$60</definedName>
    <definedName name="_xlnm.Print_Area" localSheetId="11">'Сод.зданий и помещений'!$A$1:$F$34</definedName>
    <definedName name="_xlnm.Print_Area" localSheetId="13">'Транспортный налог'!$A$1:$J$16</definedName>
    <definedName name="_xlnm.Print_Area" localSheetId="4">'УЕ ВЛЭП 2011-2014'!$A$1:$R$51</definedName>
    <definedName name="_xlnm.Print_Area" localSheetId="5">'УЕ ТП 2011-2014'!$A$1:$R$54</definedName>
    <definedName name="_xlnm.Print_Area" localSheetId="18">'Услуги ФСК'!$A$1:$J$16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<sst xmlns="http://schemas.openxmlformats.org/spreadsheetml/2006/main" count="3058" uniqueCount="655">
  <si>
    <t xml:space="preserve">Размер страховых взносов на обязательное страхование от несчастных случаев </t>
  </si>
  <si>
    <t>Процент отчислений на социальные нужды</t>
  </si>
  <si>
    <t>Балансовая (первоначальная) стоимость основных производственных фондов на начало периода</t>
  </si>
  <si>
    <t>Балансовая стоимость основных производственных фондов на конец периода</t>
  </si>
  <si>
    <t>Средняя норма амортизационных отчислений</t>
  </si>
  <si>
    <t>общий для всех уровней напряжения</t>
  </si>
  <si>
    <t>Расходы на оплату труда</t>
  </si>
  <si>
    <t>2.1.</t>
  </si>
  <si>
    <t>СН11</t>
  </si>
  <si>
    <t>Показатели</t>
  </si>
  <si>
    <t>Единица измерения</t>
  </si>
  <si>
    <t>Всего</t>
  </si>
  <si>
    <t>тыс.руб.</t>
  </si>
  <si>
    <t>Налог на прибыль</t>
  </si>
  <si>
    <t>тыс. руб.</t>
  </si>
  <si>
    <t>%</t>
  </si>
  <si>
    <t>договор № ___ от ____</t>
  </si>
  <si>
    <t>1.</t>
  </si>
  <si>
    <t>2.</t>
  </si>
  <si>
    <t>3.</t>
  </si>
  <si>
    <t>4.</t>
  </si>
  <si>
    <t>Прочие</t>
  </si>
  <si>
    <t>5.</t>
  </si>
  <si>
    <t>№</t>
  </si>
  <si>
    <t>6.</t>
  </si>
  <si>
    <t>7.</t>
  </si>
  <si>
    <t>ИТОГО капитальных вложений</t>
  </si>
  <si>
    <t>Итого</t>
  </si>
  <si>
    <t xml:space="preserve"> - амортизация</t>
  </si>
  <si>
    <t>1</t>
  </si>
  <si>
    <t>2</t>
  </si>
  <si>
    <t>Наименование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</si>
  <si>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</si>
  <si>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</si>
  <si>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</si>
  <si>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</si>
  <si>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</si>
  <si>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</si>
  <si>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</si>
  <si>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</si>
  <si>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</si>
  <si>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км</t>
  </si>
  <si>
    <t>Баланс электрической энергии по сетям ВН, СН1, СН2, и НН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</si>
  <si>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</si>
  <si>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</si>
  <si>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</si>
  <si>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</si>
  <si>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</si>
  <si>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</si>
  <si>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8.</t>
  </si>
  <si>
    <t>Примечание</t>
  </si>
  <si>
    <t>ВЛЭП</t>
  </si>
  <si>
    <t>КЛЭП</t>
  </si>
  <si>
    <t>Подстанции</t>
  </si>
  <si>
    <t>Стоимость на начало регулируемого периода</t>
  </si>
  <si>
    <t>Ввод основных производственных фондов</t>
  </si>
  <si>
    <t>Выбытие основных производственных фондов</t>
  </si>
  <si>
    <t>Виды производственных фондов</t>
  </si>
  <si>
    <t>Линии электропередач</t>
  </si>
  <si>
    <t>ЛЭП</t>
  </si>
  <si>
    <t>ВЛЭП ВН</t>
  </si>
  <si>
    <t>ВЛЭП СН1</t>
  </si>
  <si>
    <t>ВЛЭП СН2</t>
  </si>
  <si>
    <t>ВЛЭП НН</t>
  </si>
  <si>
    <t>КЛЭП ВН</t>
  </si>
  <si>
    <t>КЛЭП СН1</t>
  </si>
  <si>
    <t>КЛЭП СН2</t>
  </si>
  <si>
    <t>КЛЭП НН</t>
  </si>
  <si>
    <t>Подстанции ВН</t>
  </si>
  <si>
    <t>Подстанции СН1</t>
  </si>
  <si>
    <t>Подстанции СН2</t>
  </si>
  <si>
    <t>Подстанции НН</t>
  </si>
  <si>
    <t>Всего (стр. 1+стр.2)</t>
  </si>
  <si>
    <t xml:space="preserve">Среднегодовая стоимость </t>
  </si>
  <si>
    <t xml:space="preserve">Стоимость на конец регулируемого периода </t>
  </si>
  <si>
    <t>Отчисления на социальные нужды</t>
  </si>
  <si>
    <t>Налог на имущество</t>
  </si>
  <si>
    <t>Наименование капитальных вложений</t>
  </si>
  <si>
    <t>Реконструкция основных средств (ВЛ, КЛ, подстанций, зданий и т.д.)</t>
  </si>
  <si>
    <t>Строительство</t>
  </si>
  <si>
    <t>Приобретение автотранспортных средств</t>
  </si>
  <si>
    <t>Выкуп земельных участков</t>
  </si>
  <si>
    <t>Месяц ввода в эксплуатацию</t>
  </si>
  <si>
    <t>АСКУЭ</t>
  </si>
  <si>
    <t>Электрическая энергия</t>
  </si>
  <si>
    <t>Тепловая энергия</t>
  </si>
  <si>
    <t>Водоснабжение и канализация</t>
  </si>
  <si>
    <t>Земельный налог, всего</t>
  </si>
  <si>
    <t>Арендная плата за землю</t>
  </si>
  <si>
    <t>Выбросы в атмосферу от стационарных источников</t>
  </si>
  <si>
    <t>Выбросы в атмосферу от передвижных источников</t>
  </si>
  <si>
    <t>Сбросы в водные объекты</t>
  </si>
  <si>
    <t>Плата за размещение отходов</t>
  </si>
  <si>
    <t>Аренда транспортных средств</t>
  </si>
  <si>
    <t>Лизинг</t>
  </si>
  <si>
    <t>ИТОГО расходы по аренде имущества</t>
  </si>
  <si>
    <t>х</t>
  </si>
  <si>
    <t>Аренда зданий, соружений, помещений, основных средств</t>
  </si>
  <si>
    <t>Приобретение оборудования и оргтехники</t>
  </si>
  <si>
    <t xml:space="preserve">Напряжение, кВ 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</si>
  <si>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</si>
  <si>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</si>
  <si>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</si>
  <si>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</si>
  <si>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</si>
  <si>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</si>
  <si>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>-</t>
  </si>
  <si>
    <t>металл</t>
  </si>
  <si>
    <t>ж/бетон</t>
  </si>
  <si>
    <t>дерево</t>
  </si>
  <si>
    <t>110-150</t>
  </si>
  <si>
    <t>ВЛЭП-35кВ-цепей:1-дерево</t>
  </si>
  <si>
    <t>ВЛЭП-35кВ-металл</t>
  </si>
  <si>
    <t>ВЛЭП-35кВ-ж/бетон</t>
  </si>
  <si>
    <t>ВЛЭП-35кВ-цепей:2-металл</t>
  </si>
  <si>
    <t xml:space="preserve"> 1 - 20 </t>
  </si>
  <si>
    <t>ВЛЭП-1-20кВ-дерево</t>
  </si>
  <si>
    <t>дерево на ж/б пасынках</t>
  </si>
  <si>
    <t>ВЛЭП-1-20кВ-дерево на ж/б пасынках</t>
  </si>
  <si>
    <t>ж/бетон, металл</t>
  </si>
  <si>
    <t>ВЛЭП-1-20кВ-ж/бетон,металл</t>
  </si>
  <si>
    <t xml:space="preserve"> 20 -35</t>
  </si>
  <si>
    <t>КЛЭП-20-35кВ</t>
  </si>
  <si>
    <t xml:space="preserve"> 3 - 10</t>
  </si>
  <si>
    <t>КЛЭП-3-10кВ</t>
  </si>
  <si>
    <t>СН-1, всего</t>
  </si>
  <si>
    <t>СН-2, всего</t>
  </si>
  <si>
    <t xml:space="preserve">0,4 кВ </t>
  </si>
  <si>
    <t>ВЛЭП-0,4кВ-дерево</t>
  </si>
  <si>
    <t>ВЛЭП-0,4кВ-дерево на ж/б пасынках</t>
  </si>
  <si>
    <t>ВЛЭП-0,4кВ-ж/бетон,металл</t>
  </si>
  <si>
    <t xml:space="preserve">до 1 кВ </t>
  </si>
  <si>
    <t>КЛЭП-до1кВ</t>
  </si>
  <si>
    <t>НН, всего</t>
  </si>
  <si>
    <t>у/ед.изм.</t>
  </si>
  <si>
    <t>ед.изм.</t>
  </si>
  <si>
    <t>Подстанция</t>
  </si>
  <si>
    <t>П/ст</t>
  </si>
  <si>
    <t>1-20</t>
  </si>
  <si>
    <t>Воздушный выключатель</t>
  </si>
  <si>
    <t>3 фазы</t>
  </si>
  <si>
    <t>Масляный (вакуумный)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</si>
  <si>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</si>
  <si>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</si>
  <si>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</si>
  <si>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до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</si>
  <si>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</si>
  <si>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</si>
  <si>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</si>
  <si>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</si>
  <si>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</si>
  <si>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</si>
  <si>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</si>
  <si>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</si>
  <si>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</si>
  <si>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</si>
  <si>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 xml:space="preserve">Электрическая мощность по диапазонам напряжения </t>
  </si>
  <si>
    <t xml:space="preserve">Отчисления на социальные нужды </t>
  </si>
  <si>
    <t xml:space="preserve">Плата за землю </t>
  </si>
  <si>
    <t>Расходы по аренде имущества</t>
  </si>
  <si>
    <t>Расходы социального характера</t>
  </si>
  <si>
    <t>Амортизация в периоде регулирования</t>
  </si>
  <si>
    <t>Материалы</t>
  </si>
  <si>
    <t>Тыс. руб.</t>
  </si>
  <si>
    <t>Тыс.руб.</t>
  </si>
  <si>
    <t>млн. кВт.ч.</t>
  </si>
  <si>
    <t>Расходы на содержание зданий и помещений</t>
  </si>
  <si>
    <t>ФИО начальника ПЭО</t>
  </si>
  <si>
    <t>ИНН</t>
  </si>
  <si>
    <t>КПП</t>
  </si>
  <si>
    <t>Банковские реквизиты:</t>
  </si>
  <si>
    <t>БИК</t>
  </si>
  <si>
    <t>ФИО ответственного за электрохозяйство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</si>
  <si>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</si>
  <si>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</si>
  <si>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</si>
  <si>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</si>
  <si>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</si>
  <si>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</si>
  <si>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</si>
  <si>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4.3.</t>
  </si>
  <si>
    <t>Количество цепей на опоре</t>
  </si>
  <si>
    <t>ВЛЭП-1150кВ-металл</t>
  </si>
  <si>
    <t>ВЛЭП-750кВ-цепей:1-металл</t>
  </si>
  <si>
    <t>400-500</t>
  </si>
  <si>
    <t>ВЛЭП-400-500кВ-цепей:1-металл</t>
  </si>
  <si>
    <t>ВЛЭП-400-500кВ-ж/бетон</t>
  </si>
  <si>
    <t>ВЛЭП-330кВ-цепей:1-металл</t>
  </si>
  <si>
    <t>ВЛЭП-330кВ-ж/бетон</t>
  </si>
  <si>
    <t>ВЛЭП-330кВ-цепей:2-металл</t>
  </si>
  <si>
    <t>ВЛЭП-220кВ-цепей:1-дерево</t>
  </si>
  <si>
    <t>ВЛЭП-220кВ-металл</t>
  </si>
  <si>
    <t>ВЛЭП-220кВ-ж/бетон</t>
  </si>
  <si>
    <t>ВЛЭП-220кВ-цепей:2-металл</t>
  </si>
  <si>
    <t>ВЛЭП-110-150кВ-цепей:1-дерево</t>
  </si>
  <si>
    <t>ВЛЭП-110-150кВ-металл</t>
  </si>
  <si>
    <t>ВЛЭП-110-150кВ-ж/бетон</t>
  </si>
  <si>
    <t>ВЛЭП-110-150кВ-цепей:2-металл</t>
  </si>
  <si>
    <t>КЛЭП-220кВ</t>
  </si>
  <si>
    <t>КЛЭП-110кВ</t>
  </si>
  <si>
    <t xml:space="preserve">ВН, всего </t>
  </si>
  <si>
    <t>Количество условных единиц (у) на единицу измерения</t>
  </si>
  <si>
    <t>Количество единиц измерения</t>
  </si>
  <si>
    <t>Силовой трансформатор или реактор (одно- или трехфазный), или вольтодобавочный трансформатор</t>
  </si>
  <si>
    <t>Синхронный компенсатор мощн. 50 Мвар и выше</t>
  </si>
  <si>
    <t>Среднегодовая стоимость основных производственных фондов</t>
  </si>
  <si>
    <t xml:space="preserve"> - прибыль</t>
  </si>
  <si>
    <t>Расходы на компенсацию потерь</t>
  </si>
  <si>
    <t>Проверка</t>
  </si>
  <si>
    <t xml:space="preserve">Расчет транспортного налога </t>
  </si>
  <si>
    <t>Объект налогообложения (вид и марка транспортного средства)</t>
  </si>
  <si>
    <t>Налоговая база, (л.с.)</t>
  </si>
  <si>
    <t>Налоговая ставка, руб.</t>
  </si>
  <si>
    <t>Годовая сумма налога, тыс. руб.</t>
  </si>
  <si>
    <t>Ед. оборуд.</t>
  </si>
  <si>
    <t>№ п/п</t>
  </si>
  <si>
    <t>№ п/п.</t>
  </si>
  <si>
    <t>Статьи расходов</t>
  </si>
  <si>
    <t>Добавить</t>
  </si>
  <si>
    <t>Введите название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</si>
  <si>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</si>
  <si>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</si>
  <si>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</si>
  <si>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</si>
  <si>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</si>
  <si>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</si>
  <si>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</si>
  <si>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</si>
  <si>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</si>
  <si>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</si>
  <si>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</si>
  <si>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</si>
  <si>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</si>
  <si>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</si>
  <si>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других сетевых организаций</t>
  </si>
  <si>
    <t>Наименование других сетевых организаций</t>
  </si>
  <si>
    <t>Наименование сбытовых организаций</t>
  </si>
  <si>
    <t>договор  с _____ от_____№  __ на_________</t>
  </si>
  <si>
    <t>Коэф. использ.</t>
  </si>
  <si>
    <t xml:space="preserve">договор  с _____ от_____№  __ </t>
  </si>
  <si>
    <t>Стоимость объекта (тыс. руб.)</t>
  </si>
  <si>
    <t>Норма амортизационных отчислений, %</t>
  </si>
  <si>
    <t>Амортизационные отчисления за месяц (тыс. руб.)</t>
  </si>
  <si>
    <t>Итого:</t>
  </si>
  <si>
    <t>Норма амортизационных отчислений</t>
  </si>
  <si>
    <t>Месяц выбытия объекта</t>
  </si>
  <si>
    <t>Выбывающие объекты</t>
  </si>
  <si>
    <t>Объекты, по которым заканчивается срок начисления амортизации</t>
  </si>
  <si>
    <t>Всего:</t>
  </si>
  <si>
    <t>В справке о выбытии основных средств указывается информация о выбывающих объектах (продажа, ликвидация) и объектах, по которым истекает срок начисления амортизации</t>
  </si>
  <si>
    <t>Корректировка годовой суммы амортизационных отчислений по вводимым объектам (тыс. руб.)</t>
  </si>
  <si>
    <t>Месяц ввода объекта</t>
  </si>
  <si>
    <t>Корректировка годовой суммы амортизационных отчислений по выбывающим объектам* (тыс. руб.)</t>
  </si>
  <si>
    <t>Наименование вводимых  объектов основных фондов</t>
  </si>
  <si>
    <t>Наименование выводимых объектов основных фондов</t>
  </si>
  <si>
    <t>x</t>
  </si>
  <si>
    <t>Расчет платы за негативное воздействие на окружающую среду</t>
  </si>
  <si>
    <t>ИТОГО плата за негативное воздействие на окружающую среду</t>
  </si>
  <si>
    <t>Сводный расчет амортизационных отчислений на восстановление основных производственных фондов</t>
  </si>
  <si>
    <t xml:space="preserve">Статьи расходов </t>
  </si>
  <si>
    <t>10.</t>
  </si>
  <si>
    <t>Муниципальное образование</t>
  </si>
  <si>
    <t xml:space="preserve">Расшифровка п. 1.5. (Поступление от других сетевых организаций) </t>
  </si>
  <si>
    <t>Итого сумма амортизационных отчислений</t>
  </si>
  <si>
    <t>Корректировка годовой суммы амортизационных отчислений, в том числе:</t>
  </si>
  <si>
    <t xml:space="preserve">Годовая сумма амортизационных отчислений </t>
  </si>
  <si>
    <t>Оплата услуг ОАО "ФСК ЕЭС"</t>
  </si>
  <si>
    <t>9.</t>
  </si>
  <si>
    <t>ИТОГО оплата услуг ОАО "ФСК ЕЭС"</t>
  </si>
  <si>
    <t>Заявленная мощность в точках присоединения к сетям ОАО "ФСК ЕЭС", МВт</t>
  </si>
  <si>
    <t>Ставка тарифа услуги по передаче электрической энергии на содержание объектов электросетевого хозяйства, входящих в ЕНЭС, руб. МВт/мес.</t>
  </si>
  <si>
    <t>Расходы на содержание сетей, тыс. руб.</t>
  </si>
  <si>
    <t>Расходы на компенсацию потерь, тыс. руб.</t>
  </si>
  <si>
    <t>Объем отпуска электроэнергии из сети ОАО "ФСК ЕЭС" в сеть организации, млн. кВт.ч</t>
  </si>
  <si>
    <t>Объем технологических потерь электрической энергии при ее передаче по ЕНЭС, млн. кВт.ч</t>
  </si>
  <si>
    <t>Норматив технологических потерь электрической энергии при ее передаче по ЕНЭС, применяемый к отпуску электроэнергии из сети ОАО "ФСК ЕЭС" класса 220 кВ и ниже, %</t>
  </si>
  <si>
    <t>Ставка тарифа на оплату нормативных технологических потерь электрической энергии в ЕНЭС, руб./МВт.ч</t>
  </si>
  <si>
    <t>Данные об организации</t>
  </si>
  <si>
    <t>11.</t>
  </si>
  <si>
    <t>Наименование организации в соответствии с уставом:</t>
  </si>
  <si>
    <t xml:space="preserve">полное наименование организации </t>
  </si>
  <si>
    <t xml:space="preserve">сокращенное название организации </t>
  </si>
  <si>
    <t>Адрес организации:</t>
  </si>
  <si>
    <t>юридический адрес</t>
  </si>
  <si>
    <t>фактический адрес (месторасположение)</t>
  </si>
  <si>
    <t>ФИО руководителя организации</t>
  </si>
  <si>
    <t>контактный телефон/факс</t>
  </si>
  <si>
    <t>е-mail</t>
  </si>
  <si>
    <t>ФИО главного бухгалтера</t>
  </si>
  <si>
    <t>ФИО непосредственного исполнителя</t>
  </si>
  <si>
    <t>расчетный счет</t>
  </si>
  <si>
    <t>банк</t>
  </si>
  <si>
    <t>корреспондентский счет</t>
  </si>
  <si>
    <t>Форма 1</t>
  </si>
  <si>
    <t>Форма 2</t>
  </si>
  <si>
    <t xml:space="preserve">Форма 3 </t>
  </si>
  <si>
    <t>Форма 25</t>
  </si>
  <si>
    <t>Форма 32</t>
  </si>
  <si>
    <t>Форма 33</t>
  </si>
  <si>
    <t>Формы таблиц по установлению цен (тарифов) на услуги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</si>
  <si>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МВт</t>
  </si>
  <si>
    <t>2012 год</t>
  </si>
  <si>
    <t>Форма 4</t>
  </si>
  <si>
    <t>Форма 5</t>
  </si>
  <si>
    <t>2013 год</t>
  </si>
  <si>
    <t>2014 год</t>
  </si>
  <si>
    <t>Количество месяцев начисления амортизации в году</t>
  </si>
  <si>
    <t>по вводимым объектам основных средств  (+)</t>
  </si>
  <si>
    <t>по выбывающим объектам основных средств (-)</t>
  </si>
  <si>
    <t>2013 год план</t>
  </si>
  <si>
    <t>Долгосрочные параметры регулирования</t>
  </si>
  <si>
    <t>Планируемые значения параметров расчета тарифов</t>
  </si>
  <si>
    <t>Величина технологического расхода (потерь) электрической энергии</t>
  </si>
  <si>
    <t>Ед.изм.</t>
  </si>
  <si>
    <t>Подконтрольные расходы</t>
  </si>
  <si>
    <t>Неподконтрольные расходы</t>
  </si>
  <si>
    <t>ВСЕГО:</t>
  </si>
  <si>
    <t>Итого по уровням напряжения:</t>
  </si>
  <si>
    <t>Расходы организации на компенсацию потерь на долгосрочный период регулирования</t>
  </si>
  <si>
    <t>Итого расходы на компенсацию потерь:</t>
  </si>
  <si>
    <t>знач.</t>
  </si>
  <si>
    <t>млн.кВт.ч.</t>
  </si>
  <si>
    <t>руб./МВт.ч.</t>
  </si>
  <si>
    <t>усл.ед.</t>
  </si>
  <si>
    <t>Расходы организации на содержание сетей на долгосрочный период регулирования</t>
  </si>
  <si>
    <t>Необходимая валовая выручка (НВВ) организации на оказание услуги по передаче электрической энергии</t>
  </si>
  <si>
    <t>Итого расходы на содержание электрических сетей:</t>
  </si>
  <si>
    <t>Расходы на содержание электрических сетей</t>
  </si>
  <si>
    <t>Результаты деятельности организации до перехода к долгосрочному регулированию и в период долгосрочного регулирования</t>
  </si>
  <si>
    <t>Доля подконтрольных расходов на МВт.ч.</t>
  </si>
  <si>
    <t>руб.МВт.ч.</t>
  </si>
  <si>
    <t>Ремонт основных фондов</t>
  </si>
  <si>
    <t>Расходы из прибыли, в том числе:</t>
  </si>
  <si>
    <t>Прочие обоснованные расходы из прибыли</t>
  </si>
  <si>
    <t>Амортизация основных средств</t>
  </si>
  <si>
    <t>Расходы на содержание зданий и помещений (по регулируемым тарифам)</t>
  </si>
  <si>
    <t>Налоги и сборы, в том числе:</t>
  </si>
  <si>
    <t>4.1</t>
  </si>
  <si>
    <t>4.2</t>
  </si>
  <si>
    <t>Плата за землю</t>
  </si>
  <si>
    <t>Транспортный налог</t>
  </si>
  <si>
    <t>Плата за негативное воздействие на окружающую среду</t>
  </si>
  <si>
    <t>4.3</t>
  </si>
  <si>
    <t>4.4</t>
  </si>
  <si>
    <t>5</t>
  </si>
  <si>
    <t>6</t>
  </si>
  <si>
    <t>7</t>
  </si>
  <si>
    <t>8</t>
  </si>
  <si>
    <t>Плата за аренду имущества</t>
  </si>
  <si>
    <t>9</t>
  </si>
  <si>
    <t>Капитальные вложения производственного характера из прибыли</t>
  </si>
  <si>
    <t>4.5</t>
  </si>
  <si>
    <t>Подконтрольные расходы организации, всего, в том числе:</t>
  </si>
  <si>
    <t>4</t>
  </si>
  <si>
    <t>4.4.</t>
  </si>
  <si>
    <t>5.1</t>
  </si>
  <si>
    <t>5.2</t>
  </si>
  <si>
    <t>Прочие обоснованные неподконтрольные расходы</t>
  </si>
  <si>
    <t>Неподконтрольные расходы организации, всего, в том числе:</t>
  </si>
  <si>
    <t>2.1</t>
  </si>
  <si>
    <t>2.2</t>
  </si>
  <si>
    <t>2.3</t>
  </si>
  <si>
    <t>2.4</t>
  </si>
  <si>
    <t>2.4.1</t>
  </si>
  <si>
    <t>2.4.2</t>
  </si>
  <si>
    <t>2.4.3</t>
  </si>
  <si>
    <t>2.4.4</t>
  </si>
  <si>
    <t>2.5</t>
  </si>
  <si>
    <t>2.6</t>
  </si>
  <si>
    <t>2.7</t>
  </si>
  <si>
    <t>2.8</t>
  </si>
  <si>
    <t>2.9</t>
  </si>
  <si>
    <t xml:space="preserve">Необходимая валовая выручка (НВВ) на содержание электрических сетей, всего: </t>
  </si>
  <si>
    <t>2.4.5</t>
  </si>
  <si>
    <t>Прогнозная цена (тариф) покупки потерь электрической энергии</t>
  </si>
  <si>
    <t>Всего плата за землю:</t>
  </si>
  <si>
    <t>Всего транспортный налог:</t>
  </si>
  <si>
    <t>Налог на имущество, в том числе по уровням напряжения:</t>
  </si>
  <si>
    <t>Форма 27</t>
  </si>
  <si>
    <t xml:space="preserve"> - прочие средства</t>
  </si>
  <si>
    <t xml:space="preserve">                            Расходы на капитальные вложения на 2012 - 2014 годы</t>
  </si>
  <si>
    <t>Справочная информация:</t>
  </si>
  <si>
    <t>Цена (тариф) покупки потерь электрической энергии, учтенная при расчете тарифа на компенсацию потерь на 2011 год</t>
  </si>
  <si>
    <t xml:space="preserve">Форма 20.1 </t>
  </si>
  <si>
    <t xml:space="preserve">Форма 20.3 </t>
  </si>
  <si>
    <t>Форма 20.4</t>
  </si>
  <si>
    <t>Форма 29</t>
  </si>
  <si>
    <t>Форма 31.3</t>
  </si>
  <si>
    <t>Налог на прибыль, в том числе по уровням напряжения:</t>
  </si>
  <si>
    <t xml:space="preserve"> -капитальные вложения за счет прибыли, согласно утвержденной инвестиционной программе</t>
  </si>
  <si>
    <t xml:space="preserve"> -расходы социального характера</t>
  </si>
  <si>
    <t xml:space="preserve"> -прочие обоснованные расходы из прибыли</t>
  </si>
  <si>
    <t>Расходы из прибыли (налогооблагаемая база), всего, в том числе:</t>
  </si>
  <si>
    <t>Ставка налога на прибыль</t>
  </si>
  <si>
    <t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t>
  </si>
  <si>
    <t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 15 кВт и до 100 кВт включительно.</t>
  </si>
  <si>
    <t>Расходы, связанные с компенсацией выпадающих доходов от льготного технологического присоединения</t>
  </si>
  <si>
    <t>Принято регулирующим органом на 2012 год</t>
  </si>
  <si>
    <t>Принято регулирующим органом на 2014 год</t>
  </si>
  <si>
    <t>Прочие услуги , связанные с содержанием помещений по регулируемым тарифам</t>
  </si>
  <si>
    <t>Результаты деятельности регулируемой организации</t>
  </si>
  <si>
    <t>Форма 36</t>
  </si>
  <si>
    <t>Расчетные показатели</t>
  </si>
  <si>
    <t>Итого НР:</t>
  </si>
  <si>
    <t>Неподконтрольные расходы организации (НР)</t>
  </si>
  <si>
    <t>Подконтрольные расходы организации (ПР)</t>
  </si>
  <si>
    <t>Величина неподконтрольных расходов (НР)</t>
  </si>
  <si>
    <t>Базовый уровень подконтрольных расходов (ПР)</t>
  </si>
  <si>
    <t>Индекс потребительских цен (ИПЦ)</t>
  </si>
  <si>
    <t>Коэффициент эластичности подконтрольных расходов по количеству активов (К эл)</t>
  </si>
  <si>
    <t>Количество активов (УЕ)</t>
  </si>
  <si>
    <t>Индекс эффективности подконтрольных расходов (Хэф)</t>
  </si>
  <si>
    <t>Индекс изменения количества активов (ИКА)</t>
  </si>
  <si>
    <t xml:space="preserve">Результаты деятельности регулируемой организации </t>
  </si>
  <si>
    <t>Расходы на компенсацию потерь:</t>
  </si>
  <si>
    <t>Итого необходимая валовая выручка (НВВ) организации на оказание услуги по передаче электрической энергии:</t>
  </si>
  <si>
    <t>-разница между амортизацией учитываемой в целях бухгалтерского и налогового учетов</t>
  </si>
  <si>
    <t>Фактически понесенные организацией экономически обоснованные расходы, не учтенные в предыдущем периоде регулирования, всего, в том числе (со знаком плюс+):</t>
  </si>
  <si>
    <t>Избыток средств, полученный в результате недоосвоения (со знаком минус-):</t>
  </si>
  <si>
    <t>Максимально возможная корректировка НВВ, с учетом достижения установленного уровня надежности и качества услуг, в соответствии с приказом ФСТ от 26.10.2010 №254-э/1, а именно:</t>
  </si>
  <si>
    <t xml:space="preserve">   в случае предоставления сетевой организацией недостоверных отчетных данных или их непредставления (со знаком  минус)</t>
  </si>
  <si>
    <t xml:space="preserve">   при предоставлении сетевой организацией достоверных отчетных данных </t>
  </si>
  <si>
    <t>Показатель средней продолжительности прекращения передачи электрическолй энергии (Пп)</t>
  </si>
  <si>
    <t>Показатель уровня качества оказываемых услуг территориальных сетевых организаций (Птсо)</t>
  </si>
  <si>
    <t>Плановые показатели надежности и качества оказываемых услуг на первый долгосрочный период регулирования</t>
  </si>
  <si>
    <t>Балансовые показатели, использованные при расчете тарифов:</t>
  </si>
  <si>
    <t>1. Показатель средней продолжительности прекращения передачи электрическолй энергии (Пп)</t>
  </si>
  <si>
    <t>Смета расходов на содержание электрических сетей и затрат на компенсацию потерь на 2012-2014 годы</t>
  </si>
  <si>
    <t>2011 год факт</t>
  </si>
  <si>
    <t>Принято регулирующим органом на 1 полугодие 2014 года</t>
  </si>
  <si>
    <t>Принято регулирующим органом на 2 полугодие 2014 года</t>
  </si>
  <si>
    <t>1 полугодие 2014 года</t>
  </si>
  <si>
    <t>2 полугодие 2014 года</t>
  </si>
  <si>
    <t>Расходы, связанные с компенсацией выпадающих доходов по льготному технологическому присоединению</t>
  </si>
  <si>
    <t>Расходы, связанные с компенсацией выпадающих доходов по льготному технологическому присоединению, всего, в том числе:</t>
  </si>
  <si>
    <t>В соответствии с ППРФ №1178 от 29.12.2011г., указанный выпадающий доход должен быть отражен в решении регулирующего органа об утверждении соответствующей ставки платы за технологическое присоединение.</t>
  </si>
  <si>
    <t>Общий коэффициент индексации подконтрольных расходов ПР= ИПЦ*(1+(Кэл*ИКА))*(1-Хэф)</t>
  </si>
  <si>
    <t>ОАО "Оборонэнергосбыт"</t>
  </si>
  <si>
    <t>с 01.01.2012г.</t>
  </si>
  <si>
    <t>с 01.07.2012г.</t>
  </si>
  <si>
    <t xml:space="preserve">Наименование энергосбытовой организации - Гарантирующего поставщика </t>
  </si>
  <si>
    <t xml:space="preserve">НВВ для расчета КВЛ </t>
  </si>
  <si>
    <t>Аренда объектов электросетевого хозяйства</t>
  </si>
  <si>
    <t xml:space="preserve">Налог на прибыль для расчета базы НВВ по КВЛ </t>
  </si>
  <si>
    <t xml:space="preserve">объектов электросетевого хозяйства договор  с _____ от_____№  __ </t>
  </si>
  <si>
    <t xml:space="preserve">иного имущества договор  с _____ от_____№  __ </t>
  </si>
  <si>
    <t>М.п.</t>
  </si>
  <si>
    <t>Должность руководителя________________________________________________________________________________________________________________________</t>
  </si>
  <si>
    <t>Ф.И.О. ______________________________________________________________________________________________________________________________________</t>
  </si>
  <si>
    <t>Информация об организации на 01.04.2013 г.</t>
  </si>
  <si>
    <t>Подконтрольные расходы на первый долгосрочный период регулирования 2012 - 2014 годы</t>
  </si>
  <si>
    <t>2012 год факт</t>
  </si>
  <si>
    <t>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 в период с 2011 по 2014 годы</t>
  </si>
  <si>
    <t>2012 год утверждено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</si>
  <si>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 в период с 2011 по 2014 годы</t>
  </si>
  <si>
    <t>Показатели для расчета подконтрольных расходов</t>
  </si>
  <si>
    <t>Утв. с 01.07.2012 г.</t>
  </si>
  <si>
    <t>Факт</t>
  </si>
  <si>
    <t>Х</t>
  </si>
  <si>
    <t>Утверждено</t>
  </si>
  <si>
    <t>По данным организации</t>
  </si>
  <si>
    <t>По данным экспертов</t>
  </si>
  <si>
    <t xml:space="preserve">Итого ПР </t>
  </si>
  <si>
    <t>Расчет среднегодовой стоимости основных производственных фондов по линиям электропередач и подстанциям                                  на 2014 год</t>
  </si>
  <si>
    <t>Количество месяцев начисления амортизации в 2014 году</t>
  </si>
  <si>
    <t>Всего по вводимым объектам в 2013-2014 г.г.</t>
  </si>
  <si>
    <t>Всего по выбывающим объектам 2013-2014г.г.</t>
  </si>
  <si>
    <t>Расчет амортизационных отчислений на восстановление производственных фондов, участвующих в передаче электрической энергии на 2014 год</t>
  </si>
  <si>
    <t>По расчету организации</t>
  </si>
  <si>
    <t>По расчету экспертов</t>
  </si>
  <si>
    <t>Сумма амортизации, начисленная за январь 2013 года</t>
  </si>
  <si>
    <t>2013 год утвержд.</t>
  </si>
  <si>
    <t>утверждено</t>
  </si>
  <si>
    <t>факт</t>
  </si>
  <si>
    <t xml:space="preserve">План на 2014 год </t>
  </si>
  <si>
    <t>Среднегодовая остаточная стоимость основных средств, всего, в том числе:</t>
  </si>
  <si>
    <t>-облагаемых по ставке 2,2 %</t>
  </si>
  <si>
    <t xml:space="preserve">-облагаемых по льготной ставке </t>
  </si>
  <si>
    <t xml:space="preserve">Льготная ставка налога </t>
  </si>
  <si>
    <t>Справка о вводе  основных средств в 2013-2014 гг., участвующих в передаче электрической энергии</t>
  </si>
  <si>
    <t>утв. с 01.07.2012 г.</t>
  </si>
  <si>
    <t>3.1.</t>
  </si>
  <si>
    <t>Отчисления на страховые взносы</t>
  </si>
  <si>
    <t>Корректировка неподконтрольных расходов по результатам 2012 года</t>
  </si>
  <si>
    <t>Величина корректировки НР</t>
  </si>
  <si>
    <t>Факт                     2012 год</t>
  </si>
  <si>
    <t xml:space="preserve">Итого </t>
  </si>
  <si>
    <t>Наименование показателей</t>
  </si>
  <si>
    <t>Месяц  (Период)</t>
  </si>
  <si>
    <t>Норматив потерь, утв. Минэнерго</t>
  </si>
  <si>
    <t>тыс.кВт.ч.</t>
  </si>
  <si>
    <t>руб/тыс.кВт.ч</t>
  </si>
  <si>
    <t>2008 год</t>
  </si>
  <si>
    <t xml:space="preserve">Корректировка НВВ с учетом изменения полезного отпуска и цен на электрическую энергию за 2012 год                       </t>
  </si>
  <si>
    <t>План</t>
  </si>
  <si>
    <t>Цена покупки потерь электрической энергии</t>
  </si>
  <si>
    <t>Учтенная при установлении тарифа</t>
  </si>
  <si>
    <t>Фактическая цена</t>
  </si>
  <si>
    <t>Величина корректировки</t>
  </si>
  <si>
    <t>Корректировка НВВ в связи с изменением (неисполнением) инвестиционной программы по результатам 2012 года</t>
  </si>
  <si>
    <t>-амортизация</t>
  </si>
  <si>
    <t>- капитальные вложения из прибыли</t>
  </si>
  <si>
    <t>Расчетная величина собственных средств организации для финансирования инвестиционной программы , всего, в том числе:</t>
  </si>
  <si>
    <t>Обозначение в Мет. указаниях</t>
  </si>
  <si>
    <t>Утвержденная инвестиционная программа</t>
  </si>
  <si>
    <t>Утвержденная инвестиционная программа, в случае если договорная схема предполагает взаиморасчет по одноставочному тарифу</t>
  </si>
  <si>
    <t>Утвержденная инвестиционная программа (в случае, если договорная схема организации предполагает взаиморасчет по одноставочному тарифу, величина   принимается равной расчетному значению)</t>
  </si>
  <si>
    <t xml:space="preserve">Объем фактического исполнения инвестиционной программы </t>
  </si>
  <si>
    <t>Учтенная при расчете тарифов на (i-1) год корректировка необходимой валовой выручки на (i-2)-ой год долгосрочного периода регулирования, осуществленная в связи с изменением (неисполнением) инвестиционной программы за истекший период на (i-2)-го года по результатам 9 месяцев</t>
  </si>
  <si>
    <t>Расчет утвержденной инвестиционной программы в случае, если договорная схема организации предполагает взаиморасчет по одноставочному тарифу</t>
  </si>
  <si>
    <t>- 1-е полугодие</t>
  </si>
  <si>
    <t>- 2-ое полугодие</t>
  </si>
  <si>
    <t>2.2.</t>
  </si>
  <si>
    <t>3.2.</t>
  </si>
  <si>
    <t>Полезный отпуск электрической энергии, учтенный при формировании тарифов, всего, в том числе:</t>
  </si>
  <si>
    <t>Полезный отпуск потребителей услуг, учтенный при формировании тарифов, договорная схема которых предусматривает расчеты по одноставочному тарифу, всего ,в том числе:</t>
  </si>
  <si>
    <t>Фактический полезный отпуск электроэнергии, всего, в том числе:</t>
  </si>
  <si>
    <t>Фактический полезный отпуск потребителей услуг, договорная схема которых предусматривает расчеты по одноставочному тарифу, всего, в том числе:</t>
  </si>
  <si>
    <t>Утвержденный одноставочный тариф на передачу электрической энергии</t>
  </si>
  <si>
    <t>Утвержденная НВВ на передачу электрической энергии</t>
  </si>
  <si>
    <t>- с 01.01.2012 г.</t>
  </si>
  <si>
    <t>- с 01.07.2012 г.</t>
  </si>
  <si>
    <t>Доля необходимой валовой выручки, относящейся на потребителей услуг по передаче электрической энергии, договорная схема которых предусматривает расчеты по одноставочным тарифам</t>
  </si>
  <si>
    <t>- плановая</t>
  </si>
  <si>
    <t>- фактическая</t>
  </si>
  <si>
    <t>Фактическая НВВ на передачу электрическую энергию</t>
  </si>
  <si>
    <t>Корректировка НВВ с учетом надежности и качества оказываемых услуг по результатам 2012 года</t>
  </si>
  <si>
    <t>Утверждено на 2012 год</t>
  </si>
  <si>
    <t>% отклонения</t>
  </si>
  <si>
    <t>Показатель средней продолжительности прекращений передачи электрической энергии</t>
  </si>
  <si>
    <t xml:space="preserve">Показатель уровня качества обслуживания потребителей услуг </t>
  </si>
  <si>
    <t>Показатели уровня надежности и уровня качества оказываемых услуг</t>
  </si>
  <si>
    <t>Оценка достижения показателя уровня надежности   оказываемых услуг</t>
  </si>
  <si>
    <t>Оценка достижения показателя уровня качества оказываемых услуг</t>
  </si>
  <si>
    <t xml:space="preserve">Обобщенный показатель уровня надежности и качества оказываемых услуг </t>
  </si>
  <si>
    <t>Коэффициент, корректирующий НВВ с учетом надежности и качества оказываемых услуг</t>
  </si>
  <si>
    <t>Утвержденная НВВ на содержание электрических сетей (тыс. руб.)</t>
  </si>
  <si>
    <t>Величина корректировки НВВ с учетом надежности и качества оказываемых услуг</t>
  </si>
  <si>
    <t>Годовая сумма налога,                 тыс. руб.</t>
  </si>
  <si>
    <t>Обозначение в Метод. указаниях</t>
  </si>
  <si>
    <t>Уровень надежности и качества оказываемых услуг</t>
  </si>
  <si>
    <t>6.1.</t>
  </si>
  <si>
    <t>6.2.</t>
  </si>
  <si>
    <t>6.3.</t>
  </si>
  <si>
    <t>Показатель уровня качества осуществляемого технологического присоединения (Птпр)</t>
  </si>
  <si>
    <t xml:space="preserve">Корректировка необходимой валовой выручки </t>
  </si>
  <si>
    <t>Экспертиза необходимой валовой выручки (НВВ) на оказание услуги по передаче электрической энергии в рамках первого долгосрочного периода регулирования                                2012 - 2014 годы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</si>
  <si>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</si>
  <si>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</si>
  <si>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>3</t>
  </si>
  <si>
    <t xml:space="preserve">Корректировка НВВ в связи с изменением (неисполнением) инвестиционной программы </t>
  </si>
  <si>
    <t xml:space="preserve">Корректировка НВВ с учетом надежности и качества оказываемых услуг </t>
  </si>
  <si>
    <t>Итого корректировка НВВ</t>
  </si>
  <si>
    <t>Обзнач. в Методических указаниях</t>
  </si>
  <si>
    <t>Обозначение в Методических  указаниях</t>
  </si>
  <si>
    <t>Величина мощности</t>
  </si>
  <si>
    <t>Факт за 1 полугодие 2012 года</t>
  </si>
  <si>
    <t>Факт за 2 полугодие 2012 года</t>
  </si>
  <si>
    <t>Факт за 2012 год</t>
  </si>
  <si>
    <t>Ед.измер.</t>
  </si>
  <si>
    <t>1-е полугодие</t>
  </si>
  <si>
    <t>2-е полугодие</t>
  </si>
  <si>
    <t>Год</t>
  </si>
  <si>
    <t xml:space="preserve">По данным организации </t>
  </si>
  <si>
    <t>Цена (тариф) покупки потерь электрической энергии, учтенная при расчете тарифа на компенсацию потерь на 2012 год</t>
  </si>
  <si>
    <t>с 01.01.2013г.</t>
  </si>
  <si>
    <t>с 01.07.2013г.</t>
  </si>
  <si>
    <t>Проверка прибыли на капитальные вложения (не более 12 % от НВВ на содержание сетей)</t>
  </si>
  <si>
    <t>Принято регулирующим органом на 1 полугодие 2013 года</t>
  </si>
  <si>
    <t>Принято регулирующим органом на 2 полугодие 2013 года</t>
  </si>
  <si>
    <t>Принято регулирующим органом на 2013 год</t>
  </si>
  <si>
    <t>Справка о выбытии  основных средств в 2013-2014 гг., участвующих в передаче электрической энергии</t>
  </si>
  <si>
    <t>Корректировка необходимой валовой выручки, всего, в том числе:</t>
  </si>
  <si>
    <t>2. Показатель уровня качества осуществляемого технологического присоединения (Птпр)</t>
  </si>
  <si>
    <t>3. Показатель уровня качества оказываемых услуг территориальных сетевых организаций (Птсо)</t>
  </si>
  <si>
    <t xml:space="preserve">1 -е полугодие </t>
  </si>
  <si>
    <t>2-ое полугодие</t>
  </si>
  <si>
    <t>Итого 2012 год</t>
  </si>
  <si>
    <t>расчетное значение</t>
  </si>
  <si>
    <t>от 0,5 до 3</t>
  </si>
  <si>
    <t xml:space="preserve">                           </t>
  </si>
  <si>
    <t>Максимальный процент корректировки, %</t>
  </si>
  <si>
    <t xml:space="preserve">от филиала "Владимирэнерго" ОАО "МРСК Центра и Приволжья" </t>
  </si>
  <si>
    <t>потребителям, присоединенным к сети</t>
  </si>
  <si>
    <t>переток в другие сетевые организации</t>
  </si>
  <si>
    <t xml:space="preserve">Расшифровка п. 4.3. (Полезный отпуск - переток в другие сетевые организации) </t>
  </si>
  <si>
    <t>ОАО "Владимирэнергосбыт" всего, в том числе:</t>
  </si>
  <si>
    <t>прочие потребители</t>
  </si>
  <si>
    <t>население</t>
  </si>
  <si>
    <t>ОАО "ВКС" всего, в том числе:</t>
  </si>
  <si>
    <t>ОАО "Русэнергосбыт"</t>
  </si>
  <si>
    <t>Итого всего, в том числе:</t>
  </si>
  <si>
    <t xml:space="preserve">Выплаты социального характера, включаемые в базу для начисления страховых взносов </t>
  </si>
  <si>
    <t xml:space="preserve">Расходы на оплату труда, включаемые в базу для начисления страховых взносов </t>
  </si>
  <si>
    <t xml:space="preserve">Страховые взносы в ПФ РФ, ФСС РФ, ФОМС </t>
  </si>
  <si>
    <t xml:space="preserve">База для начисления страховых взносов в ПФ РФ, ФСС РФ, ФОМС и взносов на обязательное страхование от несчастных случаев </t>
  </si>
  <si>
    <t>ОАО "Владимирэнергосбыт"</t>
  </si>
  <si>
    <t>ООО "Русэнергосбыт"</t>
  </si>
  <si>
    <t>млн. кВт.ч</t>
  </si>
  <si>
    <t xml:space="preserve">1. Мощность в точках поставки (МВт): </t>
  </si>
  <si>
    <t>2. Полезный отпуск электрической энергии за исключением перетока в сети филиала «Владимирэнерго» ОАО «МРСК Центра и Приволжья» (млн.кВтч.):</t>
  </si>
  <si>
    <t>3. Потери электрической энергии (млн.кВтч.):</t>
  </si>
  <si>
    <t>на собственное потребление</t>
  </si>
  <si>
    <t xml:space="preserve">Расшифровка п. 4.2. (Полезный отпуск потребителям,  присоединенным к сети) </t>
  </si>
  <si>
    <t>Величина технологического расхода (потерь) электрической энергии, всего, в том числе:</t>
  </si>
  <si>
    <t xml:space="preserve"> от передачи электрической энергии сторонним потребителям</t>
  </si>
  <si>
    <t>величина полезного отпуска электрической энергии потребителям услуг</t>
  </si>
  <si>
    <t>Величина полезного отпуска, всего, в том числе:</t>
  </si>
  <si>
    <t>Приложение № 2.1</t>
  </si>
  <si>
    <t>Таблица П.1.4.</t>
  </si>
  <si>
    <t>Баланс электрической энергии, передаваемой потребителям энергосбытов и в смежные сетевые организации по сетям ВН, СН1, СН2, и НН</t>
  </si>
  <si>
    <t>2012 (базовый год)</t>
  </si>
  <si>
    <t>в том числе на передачу сторонним потребителям</t>
  </si>
  <si>
    <t>Цеховые расходы</t>
  </si>
  <si>
    <t>Общеэксплуатационные расходы</t>
  </si>
  <si>
    <t>Другие расходы, связанные с передачей электрической энергии</t>
  </si>
  <si>
    <t>7.1.</t>
  </si>
  <si>
    <t>7.2.</t>
  </si>
  <si>
    <t>Итого базовый уровень подконтрольных расходов с учетом индексации:</t>
  </si>
  <si>
    <t>5.1.</t>
  </si>
  <si>
    <t>1.6.</t>
  </si>
  <si>
    <t>1.7.</t>
  </si>
  <si>
    <t>1.7.1.</t>
  </si>
  <si>
    <t>1.7.2.</t>
  </si>
  <si>
    <r>
      <rPr>
        <b/>
        <sz val="16"/>
        <rFont val="Times New Roman"/>
        <family val="1"/>
      </rPr>
      <t xml:space="preserve">Согласование организации: </t>
    </r>
    <r>
      <rPr>
        <sz val="16"/>
        <rFont val="Times New Roman"/>
        <family val="1"/>
      </rPr>
      <t>с материалами тарифного дела ознакомлены, о предварительной дате, времени и месте заседания Правления Департамента цен и тарифов Владимирской области извещены.</t>
    </r>
  </si>
  <si>
    <t>По данным Общества на 1 полугодие 2014 года</t>
  </si>
  <si>
    <t>По данным Общества на 2 полугодие 2014 года</t>
  </si>
  <si>
    <t>По данным Общества на 2014 год</t>
  </si>
  <si>
    <t>2014 год по данным экспертов</t>
  </si>
  <si>
    <t>2014 год план по данным Общества</t>
  </si>
  <si>
    <t xml:space="preserve">Поступление мощности в сеть , ВСЕГО </t>
  </si>
  <si>
    <t xml:space="preserve">Потери в сети </t>
  </si>
  <si>
    <t>то же в %</t>
  </si>
  <si>
    <t>Расход мощности на производственные и хознужды</t>
  </si>
  <si>
    <t>Полезный отпуск мощности потребителям</t>
  </si>
  <si>
    <t xml:space="preserve">2014 год по данным Общества </t>
  </si>
  <si>
    <t>Объем отпуска электрической энергии в сеть для передачи сторонним потребителям</t>
  </si>
  <si>
    <t>ОАО "Владимирские коммунальные сети"</t>
  </si>
  <si>
    <t>ОАО "Владимирский завод железобетонных изделий"</t>
  </si>
  <si>
    <t>ОАО "ВЗЖБИ"</t>
  </si>
  <si>
    <t>600037, г. Владимир, Мещерская ул, дом 2</t>
  </si>
  <si>
    <t>Карасев Николай Александрович</t>
  </si>
  <si>
    <t>(4922)052-21-09</t>
  </si>
  <si>
    <t>Сударикова Елена Михайловна</t>
  </si>
  <si>
    <t>Чесноков Максим Александрович</t>
  </si>
  <si>
    <t>Сухих Наталья Николаевна</t>
  </si>
  <si>
    <t>(4922) 52-21-09</t>
  </si>
  <si>
    <t>(4922) 52-21-21</t>
  </si>
  <si>
    <t>(4922) 52-21-50</t>
  </si>
  <si>
    <t>40702810800260701051</t>
  </si>
  <si>
    <t>в филиале ОАО ВРУ ОАО «МИНБ» г.Владимир</t>
  </si>
  <si>
    <t>30101810200000000716</t>
  </si>
  <si>
    <t>ООО "ЭСП-Электро"</t>
  </si>
  <si>
    <t>амортизация основных средств</t>
  </si>
  <si>
    <t>прочие обоснованные расходы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</si>
</sst>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%"/>
    <numFmt numFmtId="167" formatCode="#,##0.0"/>
    <numFmt numFmtId="168" formatCode="#,##0.000"/>
    <numFmt numFmtId="169" formatCode="#,##0.0000"/>
    <numFmt numFmtId="170" formatCode="&quot;$&quot;#,##0_);[Red]\(&quot;$&quot;#,##0\)"/>
    <numFmt numFmtId="171" formatCode="_-* #,##0_$_-;\-* #,##0_$_-;_-* &quot;-&quot;_$_-;_-@_-"/>
    <numFmt numFmtId="172" formatCode="_-* #,##0.00&quot;$&quot;_-;\-* #,##0.00&quot;$&quot;_-;_-* &quot;-&quot;??&quot;$&quot;_-;_-@_-"/>
    <numFmt numFmtId="173" formatCode="_-* #,##0.00_$_-;\-* #,##0.00_$_-;_-* &quot;-&quot;??_$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00"/>
    <numFmt numFmtId="180" formatCode="0.000"/>
    <numFmt numFmtId="181" formatCode="#,##0.00_р_."/>
    <numFmt numFmtId="182" formatCode="#,##0.00_ ;\-#,##0.00\ "/>
    <numFmt numFmtId="183" formatCode="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9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9"/>
      <color indexed="9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thin"/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 applyNumberFormat="0">
      <alignment horizontal="left"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49" fillId="0" borderId="8" applyNumberFormat="0" applyFill="0" applyAlignment="0" applyProtection="0"/>
    <xf numFmtId="0" fontId="50" fillId="22" borderId="9" applyNumberFormat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4" fillId="0" borderId="0">
      <alignment/>
      <protection/>
    </xf>
    <xf numFmtId="173" fontId="40" fillId="0" borderId="0">
      <alignment vertical="top"/>
      <protection/>
    </xf>
    <xf numFmtId="0" fontId="56" fillId="0" borderId="0" applyNumberForma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Font="0" applyBorder="0">
      <alignment horizontal="right"/>
      <protection/>
    </xf>
    <xf numFmtId="4" fontId="12" fillId="4" borderId="12" applyBorder="0">
      <alignment horizontal="right"/>
      <protection/>
    </xf>
    <xf numFmtId="0" fontId="57" fillId="4" borderId="0" applyNumberFormat="0" applyBorder="0" applyAlignment="0" applyProtection="0"/>
  </cellStyleXfs>
  <cellXfs count="1399">
    <xf numFmtId="0" fontId="0" fillId="0" borderId="0" xfId="0" applyAlignment="1">
      <alignment/>
    </xf>
    <xf numFmtId="0" fontId="21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164" fontId="13" fillId="4" borderId="13" xfId="0" applyNumberFormat="1" applyFont="1" applyFill="1" applyBorder="1" applyAlignment="1" applyProtection="1">
      <alignment horizontal="center"/>
      <protection/>
    </xf>
    <xf numFmtId="164" fontId="14" fillId="4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164" fontId="13" fillId="21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13" fillId="21" borderId="16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/>
      <protection locked="0"/>
    </xf>
    <xf numFmtId="164" fontId="13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wrapText="1"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7" xfId="0" applyFont="1" applyBorder="1" applyAlignment="1" applyProtection="1">
      <alignment/>
      <protection locked="0"/>
    </xf>
    <xf numFmtId="0" fontId="13" fillId="0" borderId="19" xfId="49" applyFont="1" applyFill="1" applyBorder="1" applyAlignment="1" applyProtection="1">
      <alignment horizontal="center"/>
      <protection locked="0"/>
    </xf>
    <xf numFmtId="0" fontId="13" fillId="0" borderId="20" xfId="49" applyFont="1" applyFill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15" fillId="0" borderId="19" xfId="57" applyFont="1" applyBorder="1" applyAlignment="1" applyProtection="1">
      <alignment horizontal="center" vertical="center" wrapText="1"/>
      <protection locked="0"/>
    </xf>
    <xf numFmtId="0" fontId="15" fillId="0" borderId="20" xfId="57" applyFont="1" applyBorder="1" applyAlignment="1" applyProtection="1">
      <alignment horizontal="center" vertical="center" wrapText="1"/>
      <protection locked="0"/>
    </xf>
    <xf numFmtId="0" fontId="15" fillId="0" borderId="21" xfId="57" applyFont="1" applyBorder="1" applyAlignment="1" applyProtection="1">
      <alignment horizontal="center" vertical="center" wrapText="1"/>
      <protection locked="0"/>
    </xf>
    <xf numFmtId="0" fontId="15" fillId="0" borderId="22" xfId="57" applyFont="1" applyBorder="1" applyAlignment="1" applyProtection="1">
      <alignment horizontal="center" vertical="justify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 vertical="top"/>
      <protection locked="0"/>
    </xf>
    <xf numFmtId="0" fontId="15" fillId="0" borderId="19" xfId="57" applyFont="1" applyBorder="1" applyProtection="1">
      <alignment horizontal="center" vertical="center" wrapText="1"/>
      <protection locked="0"/>
    </xf>
    <xf numFmtId="0" fontId="15" fillId="0" borderId="20" xfId="57" applyFont="1" applyBorder="1" applyProtection="1">
      <alignment horizontal="center" vertical="center" wrapText="1"/>
      <protection locked="0"/>
    </xf>
    <xf numFmtId="0" fontId="15" fillId="0" borderId="24" xfId="57" applyFont="1" applyBorder="1" applyProtection="1">
      <alignment horizontal="center" vertical="center" wrapText="1"/>
      <protection locked="0"/>
    </xf>
    <xf numFmtId="0" fontId="15" fillId="0" borderId="15" xfId="57" applyFont="1" applyBorder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wrapText="1"/>
      <protection locked="0"/>
    </xf>
    <xf numFmtId="167" fontId="13" fillId="21" borderId="7" xfId="58" applyNumberFormat="1" applyFont="1" applyBorder="1" applyAlignment="1" applyProtection="1">
      <alignment horizontal="center"/>
      <protection locked="0"/>
    </xf>
    <xf numFmtId="167" fontId="13" fillId="24" borderId="13" xfId="0" applyNumberFormat="1" applyFont="1" applyFill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 wrapText="1"/>
      <protection locked="0"/>
    </xf>
    <xf numFmtId="0" fontId="13" fillId="0" borderId="26" xfId="0" applyFont="1" applyBorder="1" applyAlignment="1" applyProtection="1">
      <alignment/>
      <protection locked="0"/>
    </xf>
    <xf numFmtId="0" fontId="13" fillId="0" borderId="27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left"/>
      <protection locked="0"/>
    </xf>
    <xf numFmtId="167" fontId="13" fillId="4" borderId="18" xfId="79" applyNumberFormat="1" applyFont="1" applyBorder="1" applyAlignment="1" applyProtection="1">
      <alignment horizontal="center"/>
      <protection/>
    </xf>
    <xf numFmtId="167" fontId="13" fillId="4" borderId="28" xfId="79" applyNumberFormat="1" applyFont="1" applyBorder="1" applyAlignment="1" applyProtection="1">
      <alignment horizontal="center"/>
      <protection/>
    </xf>
    <xf numFmtId="167" fontId="13" fillId="4" borderId="7" xfId="79" applyNumberFormat="1" applyFont="1" applyBorder="1" applyAlignment="1" applyProtection="1">
      <alignment horizontal="center"/>
      <protection/>
    </xf>
    <xf numFmtId="167" fontId="13" fillId="4" borderId="29" xfId="79" applyNumberFormat="1" applyFont="1" applyBorder="1" applyAlignment="1" applyProtection="1">
      <alignment horizontal="center"/>
      <protection/>
    </xf>
    <xf numFmtId="167" fontId="13" fillId="4" borderId="25" xfId="79" applyNumberFormat="1" applyFont="1" applyBorder="1" applyAlignment="1" applyProtection="1">
      <alignment horizontal="center"/>
      <protection/>
    </xf>
    <xf numFmtId="167" fontId="13" fillId="4" borderId="30" xfId="79" applyNumberFormat="1" applyFont="1" applyBorder="1" applyAlignment="1" applyProtection="1">
      <alignment horizontal="center"/>
      <protection/>
    </xf>
    <xf numFmtId="167" fontId="13" fillId="4" borderId="27" xfId="79" applyNumberFormat="1" applyFont="1" applyBorder="1" applyAlignment="1" applyProtection="1">
      <alignment horizontal="center"/>
      <protection/>
    </xf>
    <xf numFmtId="167" fontId="13" fillId="4" borderId="31" xfId="79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10" fontId="13" fillId="21" borderId="13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right" vertical="center" wrapText="1"/>
      <protection locked="0"/>
    </xf>
    <xf numFmtId="167" fontId="13" fillId="21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right"/>
      <protection locked="0"/>
    </xf>
    <xf numFmtId="167" fontId="13" fillId="0" borderId="32" xfId="0" applyNumberFormat="1" applyFont="1" applyFill="1" applyBorder="1" applyAlignment="1" applyProtection="1">
      <alignment horizontal="center"/>
      <protection locked="0"/>
    </xf>
    <xf numFmtId="167" fontId="13" fillId="0" borderId="33" xfId="0" applyNumberFormat="1" applyFont="1" applyFill="1" applyBorder="1" applyAlignment="1" applyProtection="1">
      <alignment horizontal="center"/>
      <protection locked="0"/>
    </xf>
    <xf numFmtId="167" fontId="13" fillId="0" borderId="34" xfId="0" applyNumberFormat="1" applyFont="1" applyFill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/>
      <protection locked="0"/>
    </xf>
    <xf numFmtId="167" fontId="13" fillId="0" borderId="35" xfId="0" applyNumberFormat="1" applyFont="1" applyFill="1" applyBorder="1" applyAlignment="1" applyProtection="1">
      <alignment horizontal="center"/>
      <protection locked="0"/>
    </xf>
    <xf numFmtId="167" fontId="13" fillId="0" borderId="13" xfId="0" applyNumberFormat="1" applyFont="1" applyBorder="1" applyAlignment="1" applyProtection="1">
      <alignment horizontal="center"/>
      <protection locked="0"/>
    </xf>
    <xf numFmtId="167" fontId="13" fillId="0" borderId="36" xfId="0" applyNumberFormat="1" applyFont="1" applyFill="1" applyBorder="1" applyAlignment="1" applyProtection="1">
      <alignment horizontal="center"/>
      <protection locked="0"/>
    </xf>
    <xf numFmtId="167" fontId="13" fillId="0" borderId="36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  <protection locked="0"/>
    </xf>
    <xf numFmtId="164" fontId="13" fillId="0" borderId="37" xfId="0" applyNumberFormat="1" applyFont="1" applyFill="1" applyBorder="1" applyAlignment="1" applyProtection="1">
      <alignment horizontal="center"/>
      <protection locked="0"/>
    </xf>
    <xf numFmtId="164" fontId="13" fillId="24" borderId="13" xfId="0" applyNumberFormat="1" applyFont="1" applyFill="1" applyBorder="1" applyAlignment="1" applyProtection="1">
      <alignment horizontal="center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/>
      <protection locked="0"/>
    </xf>
    <xf numFmtId="167" fontId="13" fillId="0" borderId="39" xfId="0" applyNumberFormat="1" applyFont="1" applyFill="1" applyBorder="1" applyAlignment="1" applyProtection="1">
      <alignment horizontal="center"/>
      <protection locked="0"/>
    </xf>
    <xf numFmtId="167" fontId="13" fillId="0" borderId="16" xfId="0" applyNumberFormat="1" applyFont="1" applyFill="1" applyBorder="1" applyAlignment="1" applyProtection="1">
      <alignment horizontal="center" vertical="center"/>
      <protection locked="0"/>
    </xf>
    <xf numFmtId="167" fontId="13" fillId="0" borderId="35" xfId="0" applyNumberFormat="1" applyFont="1" applyFill="1" applyBorder="1" applyAlignment="1" applyProtection="1">
      <alignment horizontal="center" vertical="center"/>
      <protection locked="0"/>
    </xf>
    <xf numFmtId="167" fontId="13" fillId="0" borderId="13" xfId="0" applyNumberFormat="1" applyFont="1" applyFill="1" applyBorder="1" applyAlignment="1" applyProtection="1">
      <alignment horizontal="center" vertical="center"/>
      <protection locked="0"/>
    </xf>
    <xf numFmtId="167" fontId="13" fillId="0" borderId="36" xfId="0" applyNumberFormat="1" applyFont="1" applyFill="1" applyBorder="1" applyAlignment="1" applyProtection="1">
      <alignment horizontal="center" vertical="center"/>
      <protection locked="0"/>
    </xf>
    <xf numFmtId="167" fontId="14" fillId="21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5" fillId="0" borderId="0" xfId="0" applyFont="1" applyFill="1" applyAlignment="1" applyProtection="1">
      <alignment/>
      <protection locked="0"/>
    </xf>
    <xf numFmtId="164" fontId="13" fillId="21" borderId="37" xfId="0" applyNumberFormat="1" applyFont="1" applyFill="1" applyBorder="1" applyAlignment="1" applyProtection="1">
      <alignment horizontal="center"/>
      <protection locked="0"/>
    </xf>
    <xf numFmtId="164" fontId="13" fillId="0" borderId="42" xfId="0" applyNumberFormat="1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165" fontId="13" fillId="21" borderId="7" xfId="0" applyNumberFormat="1" applyFont="1" applyFill="1" applyBorder="1" applyAlignment="1" applyProtection="1">
      <alignment/>
      <protection locked="0"/>
    </xf>
    <xf numFmtId="165" fontId="13" fillId="21" borderId="43" xfId="0" applyNumberFormat="1" applyFont="1" applyFill="1" applyBorder="1" applyAlignment="1" applyProtection="1">
      <alignment/>
      <protection locked="0"/>
    </xf>
    <xf numFmtId="169" fontId="13" fillId="4" borderId="17" xfId="79" applyNumberFormat="1" applyFont="1" applyBorder="1" applyProtection="1">
      <alignment horizontal="right"/>
      <protection/>
    </xf>
    <xf numFmtId="169" fontId="13" fillId="21" borderId="7" xfId="79" applyNumberFormat="1" applyFont="1" applyFill="1" applyBorder="1" applyProtection="1">
      <alignment horizontal="right"/>
      <protection locked="0"/>
    </xf>
    <xf numFmtId="169" fontId="13" fillId="21" borderId="43" xfId="79" applyNumberFormat="1" applyFont="1" applyFill="1" applyBorder="1" applyProtection="1">
      <alignment horizontal="right"/>
      <protection locked="0"/>
    </xf>
    <xf numFmtId="165" fontId="13" fillId="20" borderId="0" xfId="0" applyNumberFormat="1" applyFont="1" applyFill="1" applyBorder="1" applyAlignment="1" applyProtection="1">
      <alignment/>
      <protection locked="0"/>
    </xf>
    <xf numFmtId="167" fontId="13" fillId="21" borderId="7" xfId="58" applyNumberFormat="1" applyFont="1" applyBorder="1" applyAlignment="1" applyProtection="1">
      <alignment horizontal="center"/>
      <protection/>
    </xf>
    <xf numFmtId="164" fontId="13" fillId="4" borderId="14" xfId="0" applyNumberFormat="1" applyFont="1" applyFill="1" applyBorder="1" applyAlignment="1" applyProtection="1">
      <alignment horizontal="center"/>
      <protection/>
    </xf>
    <xf numFmtId="165" fontId="13" fillId="4" borderId="7" xfId="0" applyNumberFormat="1" applyFont="1" applyFill="1" applyBorder="1" applyAlignment="1" applyProtection="1">
      <alignment/>
      <protection locked="0"/>
    </xf>
    <xf numFmtId="165" fontId="13" fillId="4" borderId="20" xfId="49" applyNumberFormat="1" applyFont="1" applyFill="1" applyBorder="1" applyAlignment="1" applyProtection="1">
      <alignment horizontal="right"/>
      <protection locked="0"/>
    </xf>
    <xf numFmtId="165" fontId="13" fillId="4" borderId="21" xfId="49" applyNumberFormat="1" applyFont="1" applyFill="1" applyBorder="1" applyAlignment="1" applyProtection="1">
      <alignment horizontal="right"/>
      <protection locked="0"/>
    </xf>
    <xf numFmtId="165" fontId="13" fillId="4" borderId="20" xfId="0" applyNumberFormat="1" applyFont="1" applyFill="1" applyBorder="1" applyAlignment="1" applyProtection="1">
      <alignment/>
      <protection locked="0"/>
    </xf>
    <xf numFmtId="165" fontId="13" fillId="4" borderId="21" xfId="0" applyNumberFormat="1" applyFont="1" applyFill="1" applyBorder="1" applyAlignment="1" applyProtection="1">
      <alignment/>
      <protection locked="0"/>
    </xf>
    <xf numFmtId="165" fontId="13" fillId="4" borderId="20" xfId="0" applyNumberFormat="1" applyFont="1" applyFill="1" applyBorder="1" applyAlignment="1" applyProtection="1">
      <alignment/>
      <protection locked="0"/>
    </xf>
    <xf numFmtId="165" fontId="13" fillId="4" borderId="21" xfId="0" applyNumberFormat="1" applyFont="1" applyFill="1" applyBorder="1" applyAlignment="1" applyProtection="1">
      <alignment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164" fontId="13" fillId="25" borderId="13" xfId="0" applyNumberFormat="1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 vertical="center"/>
      <protection locked="0"/>
    </xf>
    <xf numFmtId="167" fontId="13" fillId="0" borderId="44" xfId="0" applyNumberFormat="1" applyFont="1" applyFill="1" applyBorder="1" applyAlignment="1" applyProtection="1">
      <alignment horizontal="center" vertical="center"/>
      <protection locked="0"/>
    </xf>
    <xf numFmtId="167" fontId="13" fillId="24" borderId="36" xfId="0" applyNumberFormat="1" applyFont="1" applyFill="1" applyBorder="1" applyAlignment="1" applyProtection="1">
      <alignment horizontal="center" vertical="center"/>
      <protection locked="0"/>
    </xf>
    <xf numFmtId="4" fontId="13" fillId="24" borderId="36" xfId="0" applyNumberFormat="1" applyFont="1" applyFill="1" applyBorder="1" applyAlignment="1" applyProtection="1">
      <alignment horizontal="center" vertical="center"/>
      <protection locked="0"/>
    </xf>
    <xf numFmtId="169" fontId="13" fillId="25" borderId="36" xfId="0" applyNumberFormat="1" applyFont="1" applyFill="1" applyBorder="1" applyAlignment="1" applyProtection="1">
      <alignment horizontal="center" vertical="center"/>
      <protection/>
    </xf>
    <xf numFmtId="4" fontId="13" fillId="24" borderId="39" xfId="0" applyNumberFormat="1" applyFont="1" applyFill="1" applyBorder="1" applyAlignment="1" applyProtection="1">
      <alignment horizontal="center" vertical="center"/>
      <protection locked="0"/>
    </xf>
    <xf numFmtId="4" fontId="13" fillId="21" borderId="13" xfId="0" applyNumberFormat="1" applyFont="1" applyFill="1" applyBorder="1" applyAlignment="1" applyProtection="1">
      <alignment horizontal="center" vertical="center"/>
      <protection locked="0"/>
    </xf>
    <xf numFmtId="169" fontId="13" fillId="4" borderId="13" xfId="0" applyNumberFormat="1" applyFont="1" applyFill="1" applyBorder="1" applyAlignment="1" applyProtection="1">
      <alignment horizontal="center" vertical="center"/>
      <protection/>
    </xf>
    <xf numFmtId="169" fontId="13" fillId="21" borderId="13" xfId="0" applyNumberFormat="1" applyFont="1" applyFill="1" applyBorder="1" applyAlignment="1" applyProtection="1">
      <alignment horizontal="center" vertical="center"/>
      <protection locked="0"/>
    </xf>
    <xf numFmtId="4" fontId="13" fillId="21" borderId="45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/>
      <protection locked="0"/>
    </xf>
    <xf numFmtId="0" fontId="14" fillId="0" borderId="46" xfId="57" applyFont="1" applyBorder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47" xfId="57" applyFont="1" applyBorder="1" applyProtection="1">
      <alignment horizontal="center" vertical="center" wrapText="1"/>
      <protection locked="0"/>
    </xf>
    <xf numFmtId="0" fontId="14" fillId="0" borderId="48" xfId="57" applyFont="1" applyBorder="1" applyProtection="1">
      <alignment horizontal="center" vertical="center" wrapText="1"/>
      <protection locked="0"/>
    </xf>
    <xf numFmtId="0" fontId="14" fillId="0" borderId="49" xfId="57" applyFont="1" applyBorder="1" applyProtection="1">
      <alignment horizontal="center" vertical="center" wrapText="1"/>
      <protection locked="0"/>
    </xf>
    <xf numFmtId="0" fontId="15" fillId="0" borderId="24" xfId="57" applyFont="1" applyBorder="1" applyAlignment="1" applyProtection="1">
      <alignment horizontal="center" vertical="center" wrapText="1"/>
      <protection locked="0"/>
    </xf>
    <xf numFmtId="0" fontId="15" fillId="0" borderId="21" xfId="57" applyFont="1" applyBorder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 vertical="top" wrapText="1"/>
      <protection locked="0"/>
    </xf>
    <xf numFmtId="169" fontId="13" fillId="4" borderId="12" xfId="79" applyNumberFormat="1" applyFont="1" applyBorder="1" applyProtection="1">
      <alignment horizontal="right"/>
      <protection/>
    </xf>
    <xf numFmtId="169" fontId="13" fillId="4" borderId="18" xfId="79" applyNumberFormat="1" applyFont="1" applyBorder="1" applyProtection="1">
      <alignment horizontal="right"/>
      <protection/>
    </xf>
    <xf numFmtId="169" fontId="13" fillId="4" borderId="47" xfId="79" applyNumberFormat="1" applyFont="1" applyBorder="1" applyProtection="1">
      <alignment horizontal="right"/>
      <protection/>
    </xf>
    <xf numFmtId="0" fontId="13" fillId="0" borderId="29" xfId="0" applyFont="1" applyBorder="1" applyAlignment="1" applyProtection="1">
      <alignment vertical="top" wrapText="1"/>
      <protection locked="0"/>
    </xf>
    <xf numFmtId="169" fontId="13" fillId="0" borderId="17" xfId="0" applyNumberFormat="1" applyFont="1" applyFill="1" applyBorder="1" applyAlignment="1" applyProtection="1">
      <alignment horizontal="center"/>
      <protection locked="0"/>
    </xf>
    <xf numFmtId="169" fontId="13" fillId="0" borderId="7" xfId="79" applyNumberFormat="1" applyFont="1" applyFill="1" applyBorder="1" applyAlignment="1" applyProtection="1">
      <alignment horizontal="center"/>
      <protection locked="0"/>
    </xf>
    <xf numFmtId="169" fontId="13" fillId="4" borderId="7" xfId="79" applyNumberFormat="1" applyFont="1" applyBorder="1" applyProtection="1">
      <alignment horizontal="right"/>
      <protection/>
    </xf>
    <xf numFmtId="169" fontId="13" fillId="4" borderId="43" xfId="79" applyNumberFormat="1" applyFont="1" applyBorder="1" applyProtection="1">
      <alignment horizontal="right"/>
      <protection/>
    </xf>
    <xf numFmtId="169" fontId="13" fillId="0" borderId="7" xfId="0" applyNumberFormat="1" applyFont="1" applyFill="1" applyBorder="1" applyAlignment="1" applyProtection="1">
      <alignment horizontal="center"/>
      <protection locked="0"/>
    </xf>
    <xf numFmtId="169" fontId="13" fillId="0" borderId="7" xfId="0" applyNumberFormat="1" applyFont="1" applyBorder="1" applyAlignment="1" applyProtection="1">
      <alignment horizontal="center"/>
      <protection locked="0"/>
    </xf>
    <xf numFmtId="0" fontId="26" fillId="20" borderId="0" xfId="49" applyFont="1" applyFill="1" applyBorder="1" applyAlignment="1" applyProtection="1">
      <alignment horizontal="center"/>
      <protection locked="0"/>
    </xf>
    <xf numFmtId="169" fontId="13" fillId="0" borderId="43" xfId="0" applyNumberFormat="1" applyFont="1" applyBorder="1" applyAlignment="1" applyProtection="1">
      <alignment horizontal="center"/>
      <protection locked="0"/>
    </xf>
    <xf numFmtId="169" fontId="13" fillId="0" borderId="7" xfId="58" applyNumberFormat="1" applyFont="1" applyFill="1" applyBorder="1" applyAlignment="1" applyProtection="1">
      <alignment horizontal="center"/>
      <protection locked="0"/>
    </xf>
    <xf numFmtId="169" fontId="13" fillId="21" borderId="7" xfId="58" applyNumberFormat="1" applyFont="1" applyFill="1" applyBorder="1" applyProtection="1">
      <alignment horizontal="right"/>
      <protection locked="0"/>
    </xf>
    <xf numFmtId="169" fontId="13" fillId="4" borderId="7" xfId="58" applyNumberFormat="1" applyFont="1" applyFill="1" applyBorder="1" applyProtection="1">
      <alignment horizontal="right"/>
      <protection/>
    </xf>
    <xf numFmtId="169" fontId="13" fillId="21" borderId="43" xfId="58" applyNumberFormat="1" applyFont="1" applyFill="1" applyBorder="1" applyProtection="1">
      <alignment horizontal="right"/>
      <protection locked="0"/>
    </xf>
    <xf numFmtId="169" fontId="13" fillId="4" borderId="43" xfId="58" applyNumberFormat="1" applyFont="1" applyFill="1" applyBorder="1" applyProtection="1">
      <alignment horizontal="right"/>
      <protection/>
    </xf>
    <xf numFmtId="169" fontId="13" fillId="4" borderId="17" xfId="79" applyNumberFormat="1" applyFont="1" applyFill="1" applyBorder="1" applyProtection="1">
      <alignment horizontal="right"/>
      <protection/>
    </xf>
    <xf numFmtId="169" fontId="13" fillId="21" borderId="7" xfId="58" applyNumberFormat="1" applyFont="1" applyBorder="1" applyProtection="1">
      <alignment horizontal="right"/>
      <protection locked="0"/>
    </xf>
    <xf numFmtId="169" fontId="13" fillId="21" borderId="43" xfId="58" applyNumberFormat="1" applyFont="1" applyBorder="1" applyProtection="1">
      <alignment horizontal="right"/>
      <protection locked="0"/>
    </xf>
    <xf numFmtId="0" fontId="13" fillId="0" borderId="46" xfId="0" applyFont="1" applyBorder="1" applyAlignment="1" applyProtection="1">
      <alignment/>
      <protection locked="0"/>
    </xf>
    <xf numFmtId="0" fontId="13" fillId="0" borderId="50" xfId="0" applyFont="1" applyBorder="1" applyAlignment="1" applyProtection="1">
      <alignment vertical="top" wrapText="1"/>
      <protection locked="0"/>
    </xf>
    <xf numFmtId="169" fontId="13" fillId="4" borderId="46" xfId="79" applyNumberFormat="1" applyFont="1" applyBorder="1" applyProtection="1">
      <alignment horizontal="right"/>
      <protection/>
    </xf>
    <xf numFmtId="169" fontId="13" fillId="21" borderId="48" xfId="58" applyNumberFormat="1" applyFont="1" applyBorder="1" applyProtection="1">
      <alignment horizontal="right"/>
      <protection locked="0"/>
    </xf>
    <xf numFmtId="169" fontId="13" fillId="21" borderId="49" xfId="58" applyNumberFormat="1" applyFont="1" applyBorder="1" applyProtection="1">
      <alignment horizontal="right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169" fontId="13" fillId="0" borderId="19" xfId="0" applyNumberFormat="1" applyFont="1" applyBorder="1" applyAlignment="1" applyProtection="1">
      <alignment/>
      <protection/>
    </xf>
    <xf numFmtId="169" fontId="15" fillId="0" borderId="20" xfId="77" applyNumberFormat="1" applyFont="1" applyBorder="1" applyAlignment="1" applyProtection="1">
      <alignment vertical="top"/>
      <protection/>
    </xf>
    <xf numFmtId="169" fontId="15" fillId="0" borderId="21" xfId="77" applyNumberFormat="1" applyFont="1" applyBorder="1" applyAlignment="1" applyProtection="1">
      <alignment vertical="top"/>
      <protection/>
    </xf>
    <xf numFmtId="49" fontId="13" fillId="0" borderId="0" xfId="0" applyNumberFormat="1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15" fillId="0" borderId="17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horizontal="right" vertical="top"/>
      <protection locked="0"/>
    </xf>
    <xf numFmtId="169" fontId="13" fillId="0" borderId="17" xfId="0" applyNumberFormat="1" applyFont="1" applyBorder="1" applyAlignment="1" applyProtection="1">
      <alignment horizontal="center"/>
      <protection locked="0"/>
    </xf>
    <xf numFmtId="169" fontId="13" fillId="21" borderId="7" xfId="58" applyNumberFormat="1" applyFont="1" applyFill="1" applyBorder="1" applyAlignment="1" applyProtection="1">
      <alignment horizontal="center"/>
      <protection locked="0"/>
    </xf>
    <xf numFmtId="14" fontId="13" fillId="0" borderId="17" xfId="0" applyNumberFormat="1" applyFont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 vertical="top" wrapText="1"/>
      <protection locked="0"/>
    </xf>
    <xf numFmtId="169" fontId="13" fillId="0" borderId="19" xfId="79" applyNumberFormat="1" applyFont="1" applyFill="1" applyBorder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168" fontId="13" fillId="0" borderId="0" xfId="79" applyNumberFormat="1" applyFont="1" applyFill="1" applyBorder="1" applyProtection="1">
      <alignment horizontal="right"/>
      <protection locked="0"/>
    </xf>
    <xf numFmtId="168" fontId="13" fillId="0" borderId="0" xfId="58" applyNumberFormat="1" applyFont="1" applyFill="1" applyBorder="1" applyProtection="1">
      <alignment horizontal="right"/>
      <protection locked="0"/>
    </xf>
    <xf numFmtId="165" fontId="26" fillId="20" borderId="0" xfId="4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3" fillId="0" borderId="33" xfId="0" applyFont="1" applyFill="1" applyBorder="1" applyAlignment="1" applyProtection="1">
      <alignment horizontal="center"/>
      <protection locked="0"/>
    </xf>
    <xf numFmtId="164" fontId="13" fillId="4" borderId="13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right"/>
      <protection locked="0"/>
    </xf>
    <xf numFmtId="2" fontId="13" fillId="4" borderId="13" xfId="0" applyNumberFormat="1" applyFont="1" applyFill="1" applyBorder="1" applyAlignment="1" applyProtection="1">
      <alignment horizontal="center" wrapText="1"/>
      <protection/>
    </xf>
    <xf numFmtId="2" fontId="13" fillId="25" borderId="13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 locked="0"/>
    </xf>
    <xf numFmtId="164" fontId="13" fillId="0" borderId="15" xfId="0" applyNumberFormat="1" applyFont="1" applyBorder="1" applyAlignment="1" applyProtection="1">
      <alignment horizontal="center"/>
      <protection locked="0"/>
    </xf>
    <xf numFmtId="164" fontId="13" fillId="0" borderId="14" xfId="0" applyNumberFormat="1" applyFont="1" applyBorder="1" applyAlignment="1" applyProtection="1">
      <alignment horizontal="center"/>
      <protection locked="0"/>
    </xf>
    <xf numFmtId="164" fontId="13" fillId="4" borderId="41" xfId="0" applyNumberFormat="1" applyFont="1" applyFill="1" applyBorder="1" applyAlignment="1" applyProtection="1">
      <alignment horizontal="center"/>
      <protection/>
    </xf>
    <xf numFmtId="164" fontId="13" fillId="0" borderId="40" xfId="0" applyNumberFormat="1" applyFont="1" applyBorder="1" applyAlignment="1" applyProtection="1">
      <alignment horizontal="center"/>
      <protection locked="0"/>
    </xf>
    <xf numFmtId="164" fontId="13" fillId="0" borderId="41" xfId="0" applyNumberFormat="1" applyFont="1" applyBorder="1" applyAlignment="1" applyProtection="1">
      <alignment horizontal="center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2" fontId="13" fillId="0" borderId="33" xfId="0" applyNumberFormat="1" applyFont="1" applyFill="1" applyBorder="1" applyAlignment="1" applyProtection="1">
      <alignment horizontal="center" wrapText="1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/>
      <protection locked="0"/>
    </xf>
    <xf numFmtId="0" fontId="13" fillId="0" borderId="30" xfId="0" applyFont="1" applyBorder="1" applyAlignment="1" applyProtection="1">
      <alignment/>
      <protection locked="0"/>
    </xf>
    <xf numFmtId="0" fontId="13" fillId="0" borderId="31" xfId="0" applyFont="1" applyBorder="1" applyAlignment="1" applyProtection="1">
      <alignment/>
      <protection locked="0"/>
    </xf>
    <xf numFmtId="167" fontId="13" fillId="4" borderId="12" xfId="79" applyNumberFormat="1" applyFont="1" applyBorder="1" applyAlignment="1" applyProtection="1">
      <alignment horizontal="center"/>
      <protection/>
    </xf>
    <xf numFmtId="167" fontId="13" fillId="4" borderId="17" xfId="79" applyNumberFormat="1" applyFont="1" applyBorder="1" applyAlignment="1" applyProtection="1">
      <alignment horizontal="center"/>
      <protection/>
    </xf>
    <xf numFmtId="167" fontId="13" fillId="21" borderId="17" xfId="58" applyNumberFormat="1" applyFont="1" applyBorder="1" applyAlignment="1" applyProtection="1">
      <alignment horizontal="center"/>
      <protection locked="0"/>
    </xf>
    <xf numFmtId="167" fontId="13" fillId="4" borderId="26" xfId="79" applyNumberFormat="1" applyFont="1" applyBorder="1" applyAlignment="1" applyProtection="1">
      <alignment horizontal="center"/>
      <protection/>
    </xf>
    <xf numFmtId="167" fontId="13" fillId="4" borderId="22" xfId="79" applyNumberFormat="1" applyFont="1" applyBorder="1" applyAlignment="1" applyProtection="1">
      <alignment horizontal="center"/>
      <protection/>
    </xf>
    <xf numFmtId="0" fontId="24" fillId="0" borderId="6" xfId="57" applyFont="1" applyBorder="1" applyProtection="1">
      <alignment horizontal="center" vertical="center" wrapText="1"/>
      <protection locked="0"/>
    </xf>
    <xf numFmtId="0" fontId="24" fillId="0" borderId="53" xfId="57" applyFont="1" applyBorder="1" applyProtection="1">
      <alignment horizontal="center" vertical="center" wrapText="1"/>
      <protection locked="0"/>
    </xf>
    <xf numFmtId="0" fontId="24" fillId="0" borderId="54" xfId="57" applyFont="1" applyBorder="1" applyProtection="1">
      <alignment horizontal="center" vertical="center" wrapText="1"/>
      <protection locked="0"/>
    </xf>
    <xf numFmtId="0" fontId="24" fillId="0" borderId="40" xfId="57" applyFont="1" applyBorder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 locked="0"/>
    </xf>
    <xf numFmtId="0" fontId="18" fillId="0" borderId="55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/>
      <protection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hidden="1" locked="0"/>
    </xf>
    <xf numFmtId="0" fontId="15" fillId="0" borderId="56" xfId="0" applyFont="1" applyBorder="1" applyAlignment="1" applyProtection="1">
      <alignment horizontal="center" vertical="center" wrapText="1"/>
      <protection hidden="1" locked="0"/>
    </xf>
    <xf numFmtId="0" fontId="15" fillId="0" borderId="33" xfId="0" applyFont="1" applyBorder="1" applyAlignment="1" applyProtection="1">
      <alignment horizontal="left" vertical="center" wrapText="1" indent="2"/>
      <protection locked="0"/>
    </xf>
    <xf numFmtId="0" fontId="15" fillId="0" borderId="0" xfId="0" applyFont="1" applyAlignment="1" applyProtection="1">
      <alignment horizontal="center" vertical="justify"/>
      <protection locked="0"/>
    </xf>
    <xf numFmtId="0" fontId="15" fillId="0" borderId="0" xfId="0" applyFont="1" applyFill="1" applyAlignment="1" applyProtection="1">
      <alignment horizontal="right" vertical="top"/>
      <protection locked="0"/>
    </xf>
    <xf numFmtId="0" fontId="17" fillId="0" borderId="18" xfId="57" applyFont="1" applyBorder="1" applyProtection="1">
      <alignment horizontal="center" vertical="center" wrapText="1"/>
      <protection locked="0"/>
    </xf>
    <xf numFmtId="0" fontId="17" fillId="0" borderId="28" xfId="57" applyFont="1" applyBorder="1" applyProtection="1">
      <alignment horizontal="center" vertical="center" wrapText="1"/>
      <protection locked="0"/>
    </xf>
    <xf numFmtId="0" fontId="17" fillId="0" borderId="12" xfId="57" applyFont="1" applyBorder="1" applyProtection="1">
      <alignment horizontal="center" vertical="center" wrapText="1"/>
      <protection locked="0"/>
    </xf>
    <xf numFmtId="0" fontId="17" fillId="0" borderId="47" xfId="57" applyFont="1" applyBorder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/>
      <protection locked="0"/>
    </xf>
    <xf numFmtId="4" fontId="19" fillId="4" borderId="31" xfId="58" applyFont="1" applyFill="1" applyBorder="1" applyProtection="1">
      <alignment horizontal="right"/>
      <protection/>
    </xf>
    <xf numFmtId="4" fontId="19" fillId="21" borderId="26" xfId="58" applyFont="1" applyBorder="1" applyProtection="1">
      <alignment horizontal="right"/>
      <protection locked="0"/>
    </xf>
    <xf numFmtId="4" fontId="19" fillId="4" borderId="57" xfId="79" applyFont="1" applyBorder="1" applyProtection="1">
      <alignment horizontal="right"/>
      <protection/>
    </xf>
    <xf numFmtId="4" fontId="19" fillId="21" borderId="27" xfId="58" applyFont="1" applyBorder="1" applyProtection="1">
      <alignment horizontal="right"/>
      <protection locked="0"/>
    </xf>
    <xf numFmtId="0" fontId="15" fillId="0" borderId="7" xfId="0" applyFont="1" applyBorder="1" applyAlignment="1" applyProtection="1">
      <alignment vertical="top" wrapText="1"/>
      <protection locked="0"/>
    </xf>
    <xf numFmtId="4" fontId="19" fillId="4" borderId="29" xfId="58" applyFont="1" applyFill="1" applyBorder="1" applyProtection="1">
      <alignment horizontal="right"/>
      <protection/>
    </xf>
    <xf numFmtId="4" fontId="19" fillId="21" borderId="17" xfId="58" applyFont="1" applyBorder="1" applyProtection="1">
      <alignment horizontal="right"/>
      <protection locked="0"/>
    </xf>
    <xf numFmtId="4" fontId="19" fillId="4" borderId="43" xfId="79" applyFont="1" applyBorder="1" applyProtection="1">
      <alignment horizontal="right"/>
      <protection/>
    </xf>
    <xf numFmtId="4" fontId="19" fillId="21" borderId="7" xfId="58" applyFont="1" applyBorder="1" applyProtection="1">
      <alignment horizontal="right"/>
      <protection locked="0"/>
    </xf>
    <xf numFmtId="0" fontId="15" fillId="0" borderId="7" xfId="0" applyFont="1" applyBorder="1" applyAlignment="1" applyProtection="1">
      <alignment horizontal="right"/>
      <protection locked="0"/>
    </xf>
    <xf numFmtId="17" fontId="15" fillId="0" borderId="7" xfId="0" applyNumberFormat="1" applyFont="1" applyBorder="1" applyAlignment="1" applyProtection="1" quotePrefix="1">
      <alignment horizontal="right"/>
      <protection locked="0"/>
    </xf>
    <xf numFmtId="0" fontId="15" fillId="0" borderId="17" xfId="0" applyFont="1" applyBorder="1" applyAlignment="1" applyProtection="1">
      <alignment horizontal="center" vertical="justify"/>
      <protection locked="0"/>
    </xf>
    <xf numFmtId="0" fontId="15" fillId="0" borderId="29" xfId="0" applyFont="1" applyBorder="1" applyAlignment="1" applyProtection="1">
      <alignment/>
      <protection locked="0"/>
    </xf>
    <xf numFmtId="4" fontId="17" fillId="4" borderId="43" xfId="79" applyFont="1" applyBorder="1" applyProtection="1">
      <alignment horizontal="right"/>
      <protection/>
    </xf>
    <xf numFmtId="0" fontId="15" fillId="0" borderId="58" xfId="0" applyFont="1" applyBorder="1" applyAlignment="1" applyProtection="1">
      <alignment/>
      <protection locked="0"/>
    </xf>
    <xf numFmtId="0" fontId="15" fillId="0" borderId="48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justify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vertical="top"/>
      <protection locked="0"/>
    </xf>
    <xf numFmtId="0" fontId="16" fillId="0" borderId="34" xfId="0" applyFont="1" applyBorder="1" applyAlignment="1" applyProtection="1">
      <alignment horizontal="center" vertical="justify"/>
      <protection locked="0"/>
    </xf>
    <xf numFmtId="0" fontId="16" fillId="0" borderId="59" xfId="0" applyFont="1" applyBorder="1" applyAlignment="1" applyProtection="1">
      <alignment vertical="top"/>
      <protection locked="0"/>
    </xf>
    <xf numFmtId="0" fontId="16" fillId="0" borderId="59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0" fontId="15" fillId="0" borderId="27" xfId="0" applyNumberFormat="1" applyFont="1" applyBorder="1" applyAlignment="1" applyProtection="1">
      <alignment wrapText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vertical="top"/>
      <protection locked="0"/>
    </xf>
    <xf numFmtId="4" fontId="17" fillId="4" borderId="43" xfId="79" applyFont="1" applyFill="1" applyBorder="1" applyProtection="1">
      <alignment horizontal="right"/>
      <protection/>
    </xf>
    <xf numFmtId="0" fontId="15" fillId="0" borderId="7" xfId="0" applyFont="1" applyBorder="1" applyAlignment="1" applyProtection="1">
      <alignment wrapText="1"/>
      <protection locked="0"/>
    </xf>
    <xf numFmtId="4" fontId="19" fillId="4" borderId="58" xfId="58" applyFont="1" applyFill="1" applyBorder="1" applyProtection="1">
      <alignment horizontal="right"/>
      <protection/>
    </xf>
    <xf numFmtId="0" fontId="15" fillId="0" borderId="20" xfId="0" applyFont="1" applyFill="1" applyBorder="1" applyAlignment="1" applyProtection="1">
      <alignment/>
      <protection locked="0"/>
    </xf>
    <xf numFmtId="49" fontId="13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3" xfId="0" applyNumberFormat="1" applyFont="1" applyBorder="1" applyAlignment="1" applyProtection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32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Fill="1" applyBorder="1" applyAlignment="1" applyProtection="1">
      <alignment horizontal="left" vertical="center" wrapText="1"/>
      <protection locked="0"/>
    </xf>
    <xf numFmtId="0" fontId="14" fillId="0" borderId="33" xfId="0" applyFont="1" applyBorder="1" applyAlignment="1" applyProtection="1">
      <alignment horizontal="left" vertical="center" wrapText="1"/>
      <protection locked="0"/>
    </xf>
    <xf numFmtId="0" fontId="14" fillId="0" borderId="60" xfId="0" applyFont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left" vertical="center" wrapText="1" indent="1"/>
      <protection locked="0"/>
    </xf>
    <xf numFmtId="0" fontId="13" fillId="0" borderId="33" xfId="0" applyFont="1" applyBorder="1" applyAlignment="1" applyProtection="1">
      <alignment horizontal="left" vertical="center" wrapText="1" indent="2"/>
      <protection locked="0"/>
    </xf>
    <xf numFmtId="49" fontId="13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1" xfId="0" applyFont="1" applyBorder="1" applyAlignment="1" applyProtection="1">
      <alignment horizontal="center" vertical="center" wrapText="1"/>
      <protection locked="0"/>
    </xf>
    <xf numFmtId="165" fontId="26" fillId="20" borderId="62" xfId="49" applyNumberFormat="1" applyFont="1" applyFill="1" applyBorder="1" applyAlignment="1" applyProtection="1">
      <alignment horizontal="center"/>
      <protection locked="0"/>
    </xf>
    <xf numFmtId="0" fontId="13" fillId="20" borderId="38" xfId="0" applyFont="1" applyFill="1" applyBorder="1" applyAlignment="1" applyProtection="1">
      <alignment/>
      <protection locked="0"/>
    </xf>
    <xf numFmtId="165" fontId="13" fillId="20" borderId="62" xfId="0" applyNumberFormat="1" applyFont="1" applyFill="1" applyBorder="1" applyAlignment="1" applyProtection="1">
      <alignment/>
      <protection locked="0"/>
    </xf>
    <xf numFmtId="0" fontId="15" fillId="20" borderId="38" xfId="0" applyFont="1" applyFill="1" applyBorder="1" applyAlignment="1" applyProtection="1">
      <alignment/>
      <protection locked="0"/>
    </xf>
    <xf numFmtId="4" fontId="15" fillId="24" borderId="20" xfId="0" applyNumberFormat="1" applyFont="1" applyFill="1" applyBorder="1" applyAlignment="1" applyProtection="1">
      <alignment/>
      <protection/>
    </xf>
    <xf numFmtId="4" fontId="15" fillId="24" borderId="21" xfId="0" applyNumberFormat="1" applyFont="1" applyFill="1" applyBorder="1" applyAlignment="1" applyProtection="1">
      <alignment/>
      <protection/>
    </xf>
    <xf numFmtId="49" fontId="15" fillId="0" borderId="27" xfId="0" applyNumberFormat="1" applyFont="1" applyBorder="1" applyAlignment="1" applyProtection="1">
      <alignment vertical="top" wrapText="1"/>
      <protection/>
    </xf>
    <xf numFmtId="49" fontId="15" fillId="0" borderId="7" xfId="0" applyNumberFormat="1" applyFont="1" applyBorder="1" applyAlignment="1" applyProtection="1">
      <alignment vertical="top" wrapText="1"/>
      <protection/>
    </xf>
    <xf numFmtId="0" fontId="15" fillId="0" borderId="7" xfId="0" applyNumberFormat="1" applyFont="1" applyBorder="1" applyAlignment="1" applyProtection="1">
      <alignment vertical="top" wrapText="1"/>
      <protection/>
    </xf>
    <xf numFmtId="164" fontId="13" fillId="0" borderId="56" xfId="0" applyNumberFormat="1" applyFont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167" fontId="13" fillId="21" borderId="46" xfId="58" applyNumberFormat="1" applyFont="1" applyBorder="1" applyAlignment="1" applyProtection="1">
      <alignment horizontal="center"/>
      <protection locked="0"/>
    </xf>
    <xf numFmtId="167" fontId="13" fillId="21" borderId="48" xfId="58" applyNumberFormat="1" applyFont="1" applyBorder="1" applyAlignment="1" applyProtection="1">
      <alignment horizontal="center"/>
      <protection locked="0"/>
    </xf>
    <xf numFmtId="167" fontId="13" fillId="4" borderId="48" xfId="79" applyNumberFormat="1" applyFont="1" applyBorder="1" applyAlignment="1" applyProtection="1">
      <alignment horizontal="center"/>
      <protection/>
    </xf>
    <xf numFmtId="167" fontId="13" fillId="4" borderId="58" xfId="79" applyNumberFormat="1" applyFont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164" fontId="13" fillId="4" borderId="16" xfId="0" applyNumberFormat="1" applyFont="1" applyFill="1" applyBorder="1" applyAlignment="1" applyProtection="1">
      <alignment horizontal="center"/>
      <protection/>
    </xf>
    <xf numFmtId="166" fontId="13" fillId="4" borderId="45" xfId="0" applyNumberFormat="1" applyFont="1" applyFill="1" applyBorder="1" applyAlignment="1" applyProtection="1">
      <alignment horizontal="center"/>
      <protection/>
    </xf>
    <xf numFmtId="166" fontId="13" fillId="25" borderId="45" xfId="0" applyNumberFormat="1" applyFont="1" applyFill="1" applyBorder="1" applyAlignment="1" applyProtection="1">
      <alignment horizontal="center"/>
      <protection/>
    </xf>
    <xf numFmtId="10" fontId="13" fillId="0" borderId="0" xfId="0" applyNumberFormat="1" applyFont="1" applyAlignment="1" applyProtection="1">
      <alignment/>
      <protection locked="0"/>
    </xf>
    <xf numFmtId="3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justify"/>
    </xf>
    <xf numFmtId="0" fontId="32" fillId="0" borderId="63" xfId="0" applyFont="1" applyBorder="1" applyAlignment="1" applyProtection="1">
      <alignment horizontal="left" vertical="top" wrapText="1"/>
      <protection/>
    </xf>
    <xf numFmtId="49" fontId="23" fillId="0" borderId="32" xfId="0" applyNumberFormat="1" applyFont="1" applyFill="1" applyBorder="1" applyAlignment="1" applyProtection="1">
      <alignment horizontal="left" vertical="top" wrapText="1"/>
      <protection/>
    </xf>
    <xf numFmtId="49" fontId="24" fillId="0" borderId="23" xfId="0" applyNumberFormat="1" applyFont="1" applyFill="1" applyBorder="1" applyAlignment="1" applyProtection="1">
      <alignment horizontal="left" vertical="top" wrapText="1"/>
      <protection/>
    </xf>
    <xf numFmtId="164" fontId="13" fillId="4" borderId="64" xfId="0" applyNumberFormat="1" applyFont="1" applyFill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30" xfId="0" applyFont="1" applyBorder="1" applyAlignment="1" applyProtection="1">
      <alignment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4" fontId="19" fillId="21" borderId="46" xfId="58" applyFont="1" applyBorder="1" applyProtection="1">
      <alignment horizontal="right"/>
      <protection locked="0"/>
    </xf>
    <xf numFmtId="4" fontId="19" fillId="4" borderId="49" xfId="79" applyFont="1" applyBorder="1" applyProtection="1">
      <alignment horizontal="right"/>
      <protection/>
    </xf>
    <xf numFmtId="4" fontId="19" fillId="21" borderId="48" xfId="58" applyFont="1" applyBorder="1" applyProtection="1">
      <alignment horizontal="right"/>
      <protection locked="0"/>
    </xf>
    <xf numFmtId="0" fontId="16" fillId="0" borderId="42" xfId="0" applyFont="1" applyBorder="1" applyAlignment="1" applyProtection="1">
      <alignment horizontal="left" vertical="center" wrapText="1"/>
      <protection locked="0"/>
    </xf>
    <xf numFmtId="4" fontId="16" fillId="4" borderId="47" xfId="79" applyFont="1" applyBorder="1" applyProtection="1">
      <alignment horizontal="right"/>
      <protection/>
    </xf>
    <xf numFmtId="4" fontId="16" fillId="4" borderId="43" xfId="79" applyFont="1" applyBorder="1" applyProtection="1">
      <alignment horizontal="right"/>
      <protection/>
    </xf>
    <xf numFmtId="4" fontId="16" fillId="4" borderId="49" xfId="79" applyFont="1" applyBorder="1" applyProtection="1">
      <alignment horizontal="right"/>
      <protection/>
    </xf>
    <xf numFmtId="4" fontId="16" fillId="4" borderId="65" xfId="80" applyFont="1" applyBorder="1" applyProtection="1">
      <alignment horizontal="right"/>
      <protection/>
    </xf>
    <xf numFmtId="4" fontId="15" fillId="21" borderId="12" xfId="0" applyNumberFormat="1" applyFont="1" applyFill="1" applyBorder="1" applyAlignment="1" applyProtection="1">
      <alignment/>
      <protection/>
    </xf>
    <xf numFmtId="4" fontId="15" fillId="21" borderId="17" xfId="0" applyNumberFormat="1" applyFont="1" applyFill="1" applyBorder="1" applyAlignment="1" applyProtection="1">
      <alignment/>
      <protection/>
    </xf>
    <xf numFmtId="4" fontId="15" fillId="21" borderId="46" xfId="0" applyNumberFormat="1" applyFont="1" applyFill="1" applyBorder="1" applyAlignment="1" applyProtection="1">
      <alignment/>
      <protection/>
    </xf>
    <xf numFmtId="4" fontId="15" fillId="21" borderId="22" xfId="0" applyNumberFormat="1" applyFont="1" applyFill="1" applyBorder="1" applyAlignment="1" applyProtection="1">
      <alignment/>
      <protection/>
    </xf>
    <xf numFmtId="4" fontId="15" fillId="21" borderId="20" xfId="0" applyNumberFormat="1" applyFont="1" applyFill="1" applyBorder="1" applyAlignment="1" applyProtection="1">
      <alignment/>
      <protection/>
    </xf>
    <xf numFmtId="4" fontId="19" fillId="21" borderId="66" xfId="58" applyFont="1" applyBorder="1" applyProtection="1">
      <alignment horizontal="right"/>
      <protection locked="0"/>
    </xf>
    <xf numFmtId="4" fontId="19" fillId="21" borderId="67" xfId="58" applyFont="1" applyBorder="1" applyProtection="1">
      <alignment horizontal="right"/>
      <protection locked="0"/>
    </xf>
    <xf numFmtId="4" fontId="17" fillId="0" borderId="67" xfId="79" applyFont="1" applyFill="1" applyBorder="1" applyProtection="1">
      <alignment horizontal="right"/>
      <protection/>
    </xf>
    <xf numFmtId="4" fontId="19" fillId="0" borderId="68" xfId="0" applyNumberFormat="1" applyFont="1" applyBorder="1" applyAlignment="1" applyProtection="1">
      <alignment/>
      <protection/>
    </xf>
    <xf numFmtId="4" fontId="17" fillId="0" borderId="17" xfId="79" applyFont="1" applyFill="1" applyBorder="1" applyProtection="1">
      <alignment horizontal="right"/>
      <protection/>
    </xf>
    <xf numFmtId="4" fontId="19" fillId="0" borderId="22" xfId="0" applyNumberFormat="1" applyFont="1" applyBorder="1" applyAlignment="1" applyProtection="1">
      <alignment/>
      <protection/>
    </xf>
    <xf numFmtId="4" fontId="17" fillId="4" borderId="65" xfId="79" applyFont="1" applyBorder="1" applyProtection="1">
      <alignment horizontal="right"/>
      <protection/>
    </xf>
    <xf numFmtId="4" fontId="19" fillId="4" borderId="29" xfId="79" applyFont="1" applyBorder="1" applyProtection="1">
      <alignment horizontal="right"/>
      <protection/>
    </xf>
    <xf numFmtId="4" fontId="17" fillId="4" borderId="29" xfId="79" applyFont="1" applyFill="1" applyBorder="1" applyProtection="1">
      <alignment horizontal="right"/>
      <protection/>
    </xf>
    <xf numFmtId="4" fontId="17" fillId="4" borderId="29" xfId="79" applyFont="1" applyBorder="1" applyProtection="1">
      <alignment horizontal="right"/>
      <protection/>
    </xf>
    <xf numFmtId="4" fontId="17" fillId="4" borderId="58" xfId="79" applyFont="1" applyBorder="1" applyProtection="1">
      <alignment horizontal="right"/>
      <protection/>
    </xf>
    <xf numFmtId="0" fontId="15" fillId="0" borderId="48" xfId="0" applyFont="1" applyBorder="1" applyAlignment="1" applyProtection="1">
      <alignment vertical="top" wrapText="1"/>
      <protection locked="0"/>
    </xf>
    <xf numFmtId="0" fontId="15" fillId="0" borderId="48" xfId="0" applyNumberFormat="1" applyFont="1" applyBorder="1" applyAlignment="1" applyProtection="1">
      <alignment vertical="top" wrapText="1"/>
      <protection/>
    </xf>
    <xf numFmtId="4" fontId="19" fillId="4" borderId="69" xfId="79" applyFont="1" applyBorder="1" applyProtection="1">
      <alignment horizontal="right"/>
      <protection/>
    </xf>
    <xf numFmtId="4" fontId="15" fillId="24" borderId="70" xfId="0" applyNumberFormat="1" applyFont="1" applyFill="1" applyBorder="1" applyAlignment="1" applyProtection="1">
      <alignment/>
      <protection/>
    </xf>
    <xf numFmtId="4" fontId="15" fillId="24" borderId="71" xfId="0" applyNumberFormat="1" applyFont="1" applyFill="1" applyBorder="1" applyAlignment="1" applyProtection="1">
      <alignment/>
      <protection/>
    </xf>
    <xf numFmtId="0" fontId="15" fillId="0" borderId="72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/>
      <protection locked="0"/>
    </xf>
    <xf numFmtId="0" fontId="15" fillId="0" borderId="70" xfId="0" applyFont="1" applyFill="1" applyBorder="1" applyAlignment="1" applyProtection="1">
      <alignment/>
      <protection locked="0"/>
    </xf>
    <xf numFmtId="4" fontId="16" fillId="4" borderId="28" xfId="79" applyFont="1" applyBorder="1" applyProtection="1">
      <alignment horizontal="right"/>
      <protection/>
    </xf>
    <xf numFmtId="4" fontId="16" fillId="4" borderId="29" xfId="79" applyFont="1" applyBorder="1" applyProtection="1">
      <alignment horizontal="right"/>
      <protection/>
    </xf>
    <xf numFmtId="4" fontId="16" fillId="4" borderId="30" xfId="80" applyFont="1" applyBorder="1" applyProtection="1">
      <alignment horizontal="right"/>
      <protection/>
    </xf>
    <xf numFmtId="4" fontId="16" fillId="21" borderId="12" xfId="79" applyFont="1" applyFill="1" applyBorder="1" applyProtection="1">
      <alignment horizontal="right"/>
      <protection/>
    </xf>
    <xf numFmtId="4" fontId="16" fillId="21" borderId="17" xfId="79" applyFont="1" applyFill="1" applyBorder="1" applyProtection="1">
      <alignment horizontal="right"/>
      <protection/>
    </xf>
    <xf numFmtId="4" fontId="16" fillId="21" borderId="22" xfId="80" applyFont="1" applyFill="1" applyBorder="1" applyProtection="1">
      <alignment horizontal="right"/>
      <protection/>
    </xf>
    <xf numFmtId="4" fontId="15" fillId="21" borderId="70" xfId="0" applyNumberFormat="1" applyFont="1" applyFill="1" applyBorder="1" applyAlignment="1" applyProtection="1">
      <alignment/>
      <protection/>
    </xf>
    <xf numFmtId="4" fontId="16" fillId="21" borderId="73" xfId="79" applyFont="1" applyFill="1" applyBorder="1" applyProtection="1">
      <alignment horizontal="right"/>
      <protection/>
    </xf>
    <xf numFmtId="4" fontId="16" fillId="21" borderId="67" xfId="79" applyFont="1" applyFill="1" applyBorder="1" applyProtection="1">
      <alignment horizontal="right"/>
      <protection/>
    </xf>
    <xf numFmtId="4" fontId="16" fillId="21" borderId="74" xfId="80" applyFont="1" applyFill="1" applyBorder="1" applyProtection="1">
      <alignment horizontal="right"/>
      <protection/>
    </xf>
    <xf numFmtId="4" fontId="18" fillId="0" borderId="56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15" fillId="0" borderId="19" xfId="0" applyFont="1" applyBorder="1" applyAlignment="1" applyProtection="1">
      <alignment horizontal="center" vertical="center" wrapText="1" shrinkToFit="1"/>
      <protection/>
    </xf>
    <xf numFmtId="0" fontId="15" fillId="0" borderId="20" xfId="0" applyFont="1" applyBorder="1" applyAlignment="1" applyProtection="1">
      <alignment horizontal="center" vertical="center" wrapText="1" shrinkToFit="1"/>
      <protection/>
    </xf>
    <xf numFmtId="0" fontId="15" fillId="0" borderId="16" xfId="0" applyFont="1" applyBorder="1" applyAlignment="1" applyProtection="1">
      <alignment horizontal="center" vertical="center" wrapText="1" shrinkToFit="1"/>
      <protection/>
    </xf>
    <xf numFmtId="0" fontId="15" fillId="0" borderId="37" xfId="0" applyFont="1" applyBorder="1" applyAlignment="1" applyProtection="1">
      <alignment horizontal="left" vertical="center" wrapText="1" shrinkToFit="1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 wrapText="1" shrinkToFit="1"/>
      <protection/>
    </xf>
    <xf numFmtId="0" fontId="15" fillId="0" borderId="42" xfId="0" applyFont="1" applyBorder="1" applyAlignment="1" applyProtection="1">
      <alignment horizontal="left" vertical="center" wrapText="1" shrinkToFit="1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 wrapText="1" shrinkToFit="1"/>
      <protection/>
    </xf>
    <xf numFmtId="0" fontId="15" fillId="0" borderId="75" xfId="0" applyFont="1" applyBorder="1" applyAlignment="1" applyProtection="1">
      <alignment horizontal="left" vertical="center" wrapText="1" shrinkToFit="1"/>
      <protection/>
    </xf>
    <xf numFmtId="0" fontId="15" fillId="0" borderId="45" xfId="0" applyFont="1" applyBorder="1" applyAlignment="1" applyProtection="1">
      <alignment horizontal="center" vertical="center"/>
      <protection/>
    </xf>
    <xf numFmtId="10" fontId="15" fillId="21" borderId="17" xfId="0" applyNumberFormat="1" applyFont="1" applyFill="1" applyBorder="1" applyAlignment="1" applyProtection="1">
      <alignment horizontal="center" vertical="center"/>
      <protection/>
    </xf>
    <xf numFmtId="10" fontId="15" fillId="21" borderId="7" xfId="0" applyNumberFormat="1" applyFont="1" applyFill="1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left" vertical="center" wrapText="1" shrinkToFit="1"/>
      <protection/>
    </xf>
    <xf numFmtId="4" fontId="15" fillId="21" borderId="22" xfId="0" applyNumberFormat="1" applyFont="1" applyFill="1" applyBorder="1" applyAlignment="1" applyProtection="1">
      <alignment horizontal="center" vertical="center"/>
      <protection/>
    </xf>
    <xf numFmtId="49" fontId="15" fillId="0" borderId="16" xfId="0" applyNumberFormat="1" applyFont="1" applyBorder="1" applyAlignment="1" applyProtection="1">
      <alignment horizontal="center" vertical="center" wrapText="1" shrinkToFit="1"/>
      <protection/>
    </xf>
    <xf numFmtId="0" fontId="15" fillId="0" borderId="33" xfId="0" applyFont="1" applyBorder="1" applyAlignment="1" applyProtection="1">
      <alignment horizontal="center" vertical="center"/>
      <protection/>
    </xf>
    <xf numFmtId="49" fontId="15" fillId="0" borderId="13" xfId="0" applyNumberFormat="1" applyFont="1" applyBorder="1" applyAlignment="1" applyProtection="1">
      <alignment horizontal="center" vertical="center" wrapText="1" shrinkToFit="1"/>
      <protection/>
    </xf>
    <xf numFmtId="4" fontId="15" fillId="21" borderId="7" xfId="0" applyNumberFormat="1" applyFont="1" applyFill="1" applyBorder="1" applyAlignment="1" applyProtection="1">
      <alignment horizontal="center" vertical="center"/>
      <protection/>
    </xf>
    <xf numFmtId="49" fontId="15" fillId="0" borderId="44" xfId="0" applyNumberFormat="1" applyFont="1" applyBorder="1" applyAlignment="1" applyProtection="1">
      <alignment horizontal="center" vertical="center" wrapText="1" shrinkToFit="1"/>
      <protection/>
    </xf>
    <xf numFmtId="0" fontId="15" fillId="0" borderId="59" xfId="0" applyFont="1" applyBorder="1" applyAlignment="1" applyProtection="1">
      <alignment horizontal="left" vertical="center" wrapText="1" shrinkToFit="1"/>
      <protection/>
    </xf>
    <xf numFmtId="0" fontId="15" fillId="0" borderId="34" xfId="0" applyFont="1" applyBorder="1" applyAlignment="1" applyProtection="1">
      <alignment horizontal="center" vertical="center"/>
      <protection/>
    </xf>
    <xf numFmtId="4" fontId="15" fillId="21" borderId="25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Border="1" applyAlignment="1" applyProtection="1">
      <alignment horizontal="center" vertical="center" wrapText="1" shrinkToFit="1"/>
      <protection/>
    </xf>
    <xf numFmtId="0" fontId="15" fillId="0" borderId="44" xfId="0" applyFont="1" applyBorder="1" applyAlignment="1" applyProtection="1">
      <alignment horizontal="center" vertical="center" wrapText="1" shrinkToFit="1"/>
      <protection/>
    </xf>
    <xf numFmtId="0" fontId="15" fillId="0" borderId="15" xfId="0" applyFont="1" applyBorder="1" applyAlignment="1" applyProtection="1">
      <alignment horizontal="center" vertical="center" wrapText="1" shrinkToFit="1"/>
      <protection/>
    </xf>
    <xf numFmtId="0" fontId="16" fillId="4" borderId="75" xfId="0" applyFont="1" applyFill="1" applyBorder="1" applyAlignment="1" applyProtection="1">
      <alignment horizontal="left" vertical="center" wrapText="1" shrinkToFit="1"/>
      <protection/>
    </xf>
    <xf numFmtId="0" fontId="15" fillId="0" borderId="59" xfId="0" applyFont="1" applyFill="1" applyBorder="1" applyAlignment="1" applyProtection="1">
      <alignment horizontal="left" vertical="center" wrapText="1" shrinkToFit="1"/>
      <protection/>
    </xf>
    <xf numFmtId="0" fontId="15" fillId="0" borderId="0" xfId="0" applyFont="1" applyAlignment="1" applyProtection="1">
      <alignment horizontal="center"/>
      <protection/>
    </xf>
    <xf numFmtId="0" fontId="21" fillId="0" borderId="0" xfId="65" applyFont="1" applyFill="1" applyAlignment="1" applyProtection="1">
      <alignment horizontal="center" vertical="center"/>
      <protection locked="0"/>
    </xf>
    <xf numFmtId="0" fontId="18" fillId="0" borderId="0" xfId="65" applyFont="1" applyFill="1" applyProtection="1">
      <alignment/>
      <protection locked="0"/>
    </xf>
    <xf numFmtId="49" fontId="18" fillId="0" borderId="64" xfId="0" applyNumberFormat="1" applyFont="1" applyFill="1" applyBorder="1" applyAlignment="1" applyProtection="1">
      <alignment horizontal="left" vertical="center" wrapText="1"/>
      <protection/>
    </xf>
    <xf numFmtId="49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76" xfId="0" applyFont="1" applyFill="1" applyBorder="1" applyAlignment="1" applyProtection="1">
      <alignment horizontal="left" vertical="center" wrapText="1" shrinkToFit="1"/>
      <protection/>
    </xf>
    <xf numFmtId="0" fontId="18" fillId="0" borderId="56" xfId="0" applyFont="1" applyFill="1" applyBorder="1" applyAlignment="1" applyProtection="1">
      <alignment horizontal="left" vertical="center" wrapText="1"/>
      <protection/>
    </xf>
    <xf numFmtId="0" fontId="21" fillId="0" borderId="3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5" fillId="0" borderId="33" xfId="0" applyFont="1" applyBorder="1" applyAlignment="1" applyProtection="1">
      <alignment horizontal="center" vertical="center" wrapText="1" shrinkToFit="1"/>
      <protection/>
    </xf>
    <xf numFmtId="0" fontId="15" fillId="0" borderId="13" xfId="0" applyFont="1" applyBorder="1" applyAlignment="1" applyProtection="1">
      <alignment horizontal="left" vertical="center" wrapText="1" shrinkToFit="1"/>
      <protection/>
    </xf>
    <xf numFmtId="0" fontId="15" fillId="0" borderId="77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 shrinkToFi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/>
      <protection locked="0"/>
    </xf>
    <xf numFmtId="10" fontId="13" fillId="21" borderId="16" xfId="0" applyNumberFormat="1" applyFont="1" applyFill="1" applyBorder="1" applyAlignment="1" applyProtection="1">
      <alignment horizontal="center"/>
      <protection locked="0"/>
    </xf>
    <xf numFmtId="1" fontId="13" fillId="0" borderId="37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7" fontId="14" fillId="0" borderId="14" xfId="0" applyNumberFormat="1" applyFont="1" applyBorder="1" applyAlignment="1" applyProtection="1">
      <alignment horizontal="center"/>
      <protection locked="0"/>
    </xf>
    <xf numFmtId="17" fontId="14" fillId="0" borderId="15" xfId="0" applyNumberFormat="1" applyFont="1" applyBorder="1" applyAlignment="1" applyProtection="1">
      <alignment horizontal="center"/>
      <protection locked="0"/>
    </xf>
    <xf numFmtId="0" fontId="13" fillId="0" borderId="42" xfId="0" applyFont="1" applyFill="1" applyBorder="1" applyAlignment="1" applyProtection="1">
      <alignment horizontal="center"/>
      <protection locked="0"/>
    </xf>
    <xf numFmtId="0" fontId="13" fillId="21" borderId="42" xfId="0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left"/>
      <protection locked="0"/>
    </xf>
    <xf numFmtId="2" fontId="14" fillId="0" borderId="15" xfId="0" applyNumberFormat="1" applyFont="1" applyBorder="1" applyAlignment="1" applyProtection="1">
      <alignment horizontal="center"/>
      <protection locked="0"/>
    </xf>
    <xf numFmtId="10" fontId="14" fillId="0" borderId="51" xfId="0" applyNumberFormat="1" applyFont="1" applyBorder="1" applyAlignment="1" applyProtection="1">
      <alignment horizontal="center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2" fontId="14" fillId="4" borderId="15" xfId="0" applyNumberFormat="1" applyFont="1" applyFill="1" applyBorder="1" applyAlignment="1" applyProtection="1">
      <alignment horizontal="center"/>
      <protection/>
    </xf>
    <xf numFmtId="0" fontId="14" fillId="4" borderId="14" xfId="0" applyFont="1" applyFill="1" applyBorder="1" applyAlignment="1" applyProtection="1">
      <alignment horizontal="center"/>
      <protection/>
    </xf>
    <xf numFmtId="10" fontId="14" fillId="4" borderId="15" xfId="0" applyNumberFormat="1" applyFont="1" applyFill="1" applyBorder="1" applyAlignment="1" applyProtection="1">
      <alignment horizontal="center"/>
      <protection/>
    </xf>
    <xf numFmtId="0" fontId="14" fillId="4" borderId="15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0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left"/>
      <protection locked="0"/>
    </xf>
    <xf numFmtId="164" fontId="13" fillId="21" borderId="59" xfId="0" applyNumberFormat="1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left" wrapText="1"/>
      <protection locked="0"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164" fontId="14" fillId="0" borderId="15" xfId="0" applyNumberFormat="1" applyFont="1" applyBorder="1" applyAlignment="1" applyProtection="1">
      <alignment horizontal="center"/>
      <protection locked="0"/>
    </xf>
    <xf numFmtId="164" fontId="14" fillId="0" borderId="14" xfId="0" applyNumberFormat="1" applyFont="1" applyFill="1" applyBorder="1" applyAlignment="1" applyProtection="1">
      <alignment horizontal="center"/>
      <protection locked="0"/>
    </xf>
    <xf numFmtId="164" fontId="14" fillId="0" borderId="14" xfId="0" applyNumberFormat="1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52" xfId="0" applyFont="1" applyBorder="1" applyAlignment="1" applyProtection="1">
      <alignment/>
      <protection locked="0"/>
    </xf>
    <xf numFmtId="0" fontId="13" fillId="0" borderId="64" xfId="0" applyFont="1" applyBorder="1" applyAlignment="1" applyProtection="1">
      <alignment/>
      <protection locked="0"/>
    </xf>
    <xf numFmtId="1" fontId="13" fillId="21" borderId="42" xfId="0" applyNumberFormat="1" applyFont="1" applyFill="1" applyBorder="1" applyAlignment="1" applyProtection="1">
      <alignment horizontal="center"/>
      <protection locked="0"/>
    </xf>
    <xf numFmtId="0" fontId="13" fillId="0" borderId="37" xfId="0" applyFont="1" applyBorder="1" applyAlignment="1" applyProtection="1">
      <alignment/>
      <protection locked="0"/>
    </xf>
    <xf numFmtId="0" fontId="13" fillId="0" borderId="44" xfId="0" applyFont="1" applyBorder="1" applyAlignment="1" applyProtection="1">
      <alignment horizontal="left"/>
      <protection locked="0"/>
    </xf>
    <xf numFmtId="0" fontId="14" fillId="0" borderId="40" xfId="0" applyFont="1" applyBorder="1" applyAlignment="1" applyProtection="1">
      <alignment horizontal="left"/>
      <protection locked="0"/>
    </xf>
    <xf numFmtId="164" fontId="14" fillId="4" borderId="15" xfId="0" applyNumberFormat="1" applyFont="1" applyFill="1" applyBorder="1" applyAlignment="1" applyProtection="1">
      <alignment horizontal="center"/>
      <protection locked="0"/>
    </xf>
    <xf numFmtId="164" fontId="14" fillId="4" borderId="14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49" fontId="15" fillId="0" borderId="0" xfId="0" applyNumberFormat="1" applyFont="1" applyAlignment="1">
      <alignment/>
    </xf>
    <xf numFmtId="0" fontId="15" fillId="0" borderId="51" xfId="0" applyFont="1" applyFill="1" applyBorder="1" applyAlignment="1" applyProtection="1">
      <alignment horizontal="center" vertical="center" wrapText="1"/>
      <protection locked="0"/>
    </xf>
    <xf numFmtId="164" fontId="13" fillId="0" borderId="64" xfId="0" applyNumberFormat="1" applyFont="1" applyFill="1" applyBorder="1" applyAlignment="1" applyProtection="1">
      <alignment horizontal="center" vertical="center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4" fontId="13" fillId="0" borderId="45" xfId="0" applyNumberFormat="1" applyFont="1" applyFill="1" applyBorder="1" applyAlignment="1" applyProtection="1">
      <alignment horizontal="center" vertical="center"/>
      <protection locked="0"/>
    </xf>
    <xf numFmtId="164" fontId="14" fillId="0" borderId="15" xfId="0" applyNumberFormat="1" applyFont="1" applyFill="1" applyBorder="1" applyAlignment="1" applyProtection="1">
      <alignment horizontal="center" vertical="center"/>
      <protection/>
    </xf>
    <xf numFmtId="4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 shrinkToFit="1"/>
      <protection/>
    </xf>
    <xf numFmtId="4" fontId="15" fillId="0" borderId="70" xfId="0" applyNumberFormat="1" applyFont="1" applyFill="1" applyBorder="1" applyAlignment="1" applyProtection="1">
      <alignment horizontal="center" vertical="center"/>
      <protection/>
    </xf>
    <xf numFmtId="4" fontId="15" fillId="4" borderId="13" xfId="0" applyNumberFormat="1" applyFont="1" applyFill="1" applyBorder="1" applyAlignment="1" applyProtection="1">
      <alignment horizontal="center" vertical="center"/>
      <protection/>
    </xf>
    <xf numFmtId="4" fontId="15" fillId="4" borderId="45" xfId="0" applyNumberFormat="1" applyFont="1" applyFill="1" applyBorder="1" applyAlignment="1" applyProtection="1">
      <alignment horizontal="center" vertical="center"/>
      <protection/>
    </xf>
    <xf numFmtId="4" fontId="15" fillId="4" borderId="15" xfId="0" applyNumberFormat="1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 wrapText="1" shrinkToFit="1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60" xfId="0" applyFont="1" applyFill="1" applyBorder="1" applyAlignment="1" applyProtection="1">
      <alignment horizontal="center" vertical="center"/>
      <protection/>
    </xf>
    <xf numFmtId="4" fontId="16" fillId="25" borderId="65" xfId="0" applyNumberFormat="1" applyFont="1" applyFill="1" applyBorder="1" applyAlignment="1" applyProtection="1">
      <alignment horizontal="center" vertical="center"/>
      <protection/>
    </xf>
    <xf numFmtId="4" fontId="15" fillId="25" borderId="43" xfId="0" applyNumberFormat="1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left" vertical="center" wrapText="1" shrinkToFit="1"/>
      <protection/>
    </xf>
    <xf numFmtId="0" fontId="13" fillId="0" borderId="44" xfId="0" applyFont="1" applyFill="1" applyBorder="1" applyAlignment="1" applyProtection="1">
      <alignment horizontal="center"/>
      <protection locked="0"/>
    </xf>
    <xf numFmtId="164" fontId="13" fillId="0" borderId="59" xfId="0" applyNumberFormat="1" applyFont="1" applyFill="1" applyBorder="1" applyAlignment="1" applyProtection="1">
      <alignment horizontal="center"/>
      <protection locked="0"/>
    </xf>
    <xf numFmtId="10" fontId="15" fillId="24" borderId="43" xfId="0" applyNumberFormat="1" applyFont="1" applyFill="1" applyBorder="1" applyAlignment="1" applyProtection="1">
      <alignment horizontal="center" vertical="center"/>
      <protection locked="0"/>
    </xf>
    <xf numFmtId="0" fontId="21" fillId="0" borderId="0" xfId="65" applyFont="1" applyFill="1" applyProtection="1">
      <alignment/>
      <protection/>
    </xf>
    <xf numFmtId="0" fontId="21" fillId="0" borderId="0" xfId="65" applyFont="1" applyFill="1" applyAlignment="1" applyProtection="1">
      <alignment horizontal="center"/>
      <protection/>
    </xf>
    <xf numFmtId="0" fontId="21" fillId="0" borderId="0" xfId="65" applyFont="1" applyFill="1" applyProtection="1">
      <alignment/>
      <protection locked="0"/>
    </xf>
    <xf numFmtId="0" fontId="21" fillId="0" borderId="0" xfId="65" applyFont="1" applyFill="1" applyAlignment="1" applyProtection="1">
      <alignment horizontal="left"/>
      <protection locked="0"/>
    </xf>
    <xf numFmtId="0" fontId="21" fillId="0" borderId="0" xfId="65" applyFont="1" applyFill="1" applyAlignment="1" applyProtection="1">
      <alignment horizontal="left" vertical="center"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21" fillId="0" borderId="0" xfId="65" applyFont="1" applyFill="1" applyAlignment="1" applyProtection="1">
      <alignment horizontal="center"/>
      <protection locked="0"/>
    </xf>
    <xf numFmtId="0" fontId="21" fillId="0" borderId="0" xfId="65" applyFont="1" applyFill="1" applyAlignment="1" applyProtection="1">
      <alignment/>
      <protection locked="0"/>
    </xf>
    <xf numFmtId="4" fontId="21" fillId="0" borderId="20" xfId="0" applyNumberFormat="1" applyFont="1" applyFill="1" applyBorder="1" applyAlignment="1" applyProtection="1">
      <alignment horizontal="center" vertical="center"/>
      <protection locked="0"/>
    </xf>
    <xf numFmtId="4" fontId="21" fillId="0" borderId="21" xfId="0" applyNumberFormat="1" applyFont="1" applyFill="1" applyBorder="1" applyAlignment="1" applyProtection="1">
      <alignment horizontal="center" vertical="center"/>
      <protection locked="0"/>
    </xf>
    <xf numFmtId="4" fontId="18" fillId="0" borderId="16" xfId="0" applyNumberFormat="1" applyFont="1" applyFill="1" applyBorder="1" applyAlignment="1" applyProtection="1">
      <alignment horizontal="right" vertical="center"/>
      <protection/>
    </xf>
    <xf numFmtId="4" fontId="21" fillId="0" borderId="13" xfId="0" applyNumberFormat="1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Fill="1" applyBorder="1" applyAlignment="1" applyProtection="1">
      <alignment horizontal="right" vertical="center"/>
      <protection/>
    </xf>
    <xf numFmtId="0" fontId="34" fillId="0" borderId="0" xfId="65" applyFont="1" applyFill="1" applyProtection="1">
      <alignment/>
      <protection locked="0"/>
    </xf>
    <xf numFmtId="0" fontId="34" fillId="0" borderId="0" xfId="65" applyFont="1" applyFill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6" xfId="57" applyFont="1" applyBorder="1" applyAlignment="1" applyProtection="1">
      <alignment horizontal="center" vertical="center" wrapText="1"/>
      <protection locked="0"/>
    </xf>
    <xf numFmtId="0" fontId="17" fillId="0" borderId="73" xfId="57" applyFont="1" applyBorder="1" applyProtection="1">
      <alignment horizontal="center" vertical="center" wrapText="1"/>
      <protection locked="0"/>
    </xf>
    <xf numFmtId="0" fontId="15" fillId="0" borderId="78" xfId="57" applyFont="1" applyBorder="1" applyAlignment="1" applyProtection="1">
      <alignment horizontal="center" vertical="center" wrapText="1"/>
      <protection locked="0"/>
    </xf>
    <xf numFmtId="4" fontId="15" fillId="21" borderId="73" xfId="0" applyNumberFormat="1" applyFont="1" applyFill="1" applyBorder="1" applyAlignment="1" applyProtection="1">
      <alignment/>
      <protection/>
    </xf>
    <xf numFmtId="4" fontId="15" fillId="21" borderId="67" xfId="0" applyNumberFormat="1" applyFont="1" applyFill="1" applyBorder="1" applyAlignment="1" applyProtection="1">
      <alignment/>
      <protection/>
    </xf>
    <xf numFmtId="4" fontId="15" fillId="21" borderId="68" xfId="0" applyNumberFormat="1" applyFont="1" applyFill="1" applyBorder="1" applyAlignment="1" applyProtection="1">
      <alignment/>
      <protection/>
    </xf>
    <xf numFmtId="4" fontId="15" fillId="21" borderId="74" xfId="0" applyNumberFormat="1" applyFont="1" applyFill="1" applyBorder="1" applyAlignment="1" applyProtection="1">
      <alignment/>
      <protection/>
    </xf>
    <xf numFmtId="4" fontId="19" fillId="4" borderId="27" xfId="58" applyFont="1" applyFill="1" applyBorder="1" applyProtection="1">
      <alignment horizontal="right"/>
      <protection/>
    </xf>
    <xf numFmtId="4" fontId="19" fillId="4" borderId="7" xfId="58" applyFont="1" applyFill="1" applyBorder="1" applyProtection="1">
      <alignment horizontal="right"/>
      <protection/>
    </xf>
    <xf numFmtId="0" fontId="15" fillId="0" borderId="67" xfId="0" applyFont="1" applyBorder="1" applyAlignment="1" applyProtection="1">
      <alignment/>
      <protection locked="0"/>
    </xf>
    <xf numFmtId="4" fontId="19" fillId="4" borderId="48" xfId="58" applyFont="1" applyFill="1" applyBorder="1" applyProtection="1">
      <alignment horizontal="right"/>
      <protection/>
    </xf>
    <xf numFmtId="0" fontId="15" fillId="0" borderId="68" xfId="0" applyFont="1" applyBorder="1" applyAlignment="1" applyProtection="1">
      <alignment/>
      <protection locked="0"/>
    </xf>
    <xf numFmtId="4" fontId="19" fillId="4" borderId="31" xfId="79" applyFont="1" applyBorder="1" applyProtection="1">
      <alignment horizontal="right"/>
      <protection/>
    </xf>
    <xf numFmtId="4" fontId="16" fillId="4" borderId="79" xfId="79" applyFont="1" applyBorder="1" applyProtection="1">
      <alignment horizontal="right"/>
      <protection/>
    </xf>
    <xf numFmtId="4" fontId="16" fillId="4" borderId="36" xfId="79" applyFont="1" applyBorder="1" applyProtection="1">
      <alignment horizontal="right"/>
      <protection/>
    </xf>
    <xf numFmtId="4" fontId="16" fillId="4" borderId="80" xfId="80" applyFont="1" applyBorder="1" applyProtection="1">
      <alignment horizontal="right"/>
      <protection/>
    </xf>
    <xf numFmtId="4" fontId="19" fillId="21" borderId="81" xfId="58" applyFont="1" applyBorder="1" applyProtection="1">
      <alignment horizontal="right"/>
      <protection locked="0"/>
    </xf>
    <xf numFmtId="4" fontId="19" fillId="21" borderId="64" xfId="58" applyFont="1" applyBorder="1" applyProtection="1">
      <alignment horizontal="right"/>
      <protection locked="0"/>
    </xf>
    <xf numFmtId="4" fontId="19" fillId="21" borderId="16" xfId="58" applyFont="1" applyBorder="1" applyProtection="1">
      <alignment horizontal="right"/>
      <protection locked="0"/>
    </xf>
    <xf numFmtId="4" fontId="19" fillId="21" borderId="51" xfId="58" applyFont="1" applyBorder="1" applyProtection="1">
      <alignment horizontal="right"/>
      <protection locked="0"/>
    </xf>
    <xf numFmtId="4" fontId="17" fillId="4" borderId="30" xfId="79" applyFont="1" applyBorder="1" applyProtection="1">
      <alignment horizontal="right"/>
      <protection/>
    </xf>
    <xf numFmtId="4" fontId="15" fillId="21" borderId="26" xfId="0" applyNumberFormat="1" applyFont="1" applyFill="1" applyBorder="1" applyAlignment="1" applyProtection="1">
      <alignment/>
      <protection/>
    </xf>
    <xf numFmtId="4" fontId="19" fillId="4" borderId="7" xfId="79" applyFont="1" applyBorder="1" applyProtection="1">
      <alignment horizontal="right"/>
      <protection/>
    </xf>
    <xf numFmtId="4" fontId="17" fillId="0" borderId="7" xfId="79" applyFont="1" applyFill="1" applyBorder="1" applyProtection="1">
      <alignment horizontal="right"/>
      <protection/>
    </xf>
    <xf numFmtId="4" fontId="19" fillId="0" borderId="7" xfId="0" applyNumberFormat="1" applyFont="1" applyBorder="1" applyAlignment="1" applyProtection="1">
      <alignment/>
      <protection/>
    </xf>
    <xf numFmtId="4" fontId="17" fillId="0" borderId="29" xfId="79" applyFont="1" applyFill="1" applyBorder="1" applyProtection="1">
      <alignment horizontal="right"/>
      <protection/>
    </xf>
    <xf numFmtId="4" fontId="17" fillId="0" borderId="30" xfId="79" applyFont="1" applyFill="1" applyBorder="1" applyProtection="1">
      <alignment horizontal="right"/>
      <protection/>
    </xf>
    <xf numFmtId="4" fontId="16" fillId="4" borderId="39" xfId="79" applyFont="1" applyBorder="1" applyProtection="1">
      <alignment horizontal="right"/>
      <protection/>
    </xf>
    <xf numFmtId="4" fontId="15" fillId="21" borderId="27" xfId="58" applyFont="1" applyBorder="1" applyProtection="1">
      <alignment horizontal="right"/>
      <protection locked="0"/>
    </xf>
    <xf numFmtId="4" fontId="15" fillId="21" borderId="64" xfId="58" applyFont="1" applyBorder="1" applyProtection="1">
      <alignment horizontal="right"/>
      <protection locked="0"/>
    </xf>
    <xf numFmtId="4" fontId="15" fillId="21" borderId="13" xfId="58" applyFont="1" applyBorder="1" applyProtection="1">
      <alignment horizontal="right"/>
      <protection locked="0"/>
    </xf>
    <xf numFmtId="4" fontId="15" fillId="21" borderId="45" xfId="58" applyFont="1" applyBorder="1" applyProtection="1">
      <alignment horizontal="right"/>
      <protection locked="0"/>
    </xf>
    <xf numFmtId="0" fontId="16" fillId="0" borderId="72" xfId="0" applyFont="1" applyFill="1" applyBorder="1" applyAlignment="1" applyProtection="1">
      <alignment horizontal="center" vertical="center" wrapText="1"/>
      <protection hidden="1" locked="0"/>
    </xf>
    <xf numFmtId="0" fontId="16" fillId="0" borderId="70" xfId="0" applyFont="1" applyFill="1" applyBorder="1" applyAlignment="1" applyProtection="1">
      <alignment horizontal="center" vertical="center" wrapText="1"/>
      <protection hidden="1" locked="0"/>
    </xf>
    <xf numFmtId="4" fontId="16" fillId="4" borderId="25" xfId="0" applyNumberFormat="1" applyFont="1" applyFill="1" applyBorder="1" applyAlignment="1" applyProtection="1">
      <alignment horizontal="center" vertical="center"/>
      <protection/>
    </xf>
    <xf numFmtId="1" fontId="13" fillId="0" borderId="64" xfId="0" applyNumberFormat="1" applyFont="1" applyFill="1" applyBorder="1" applyAlignment="1" applyProtection="1">
      <alignment horizontal="center"/>
      <protection locked="0"/>
    </xf>
    <xf numFmtId="1" fontId="13" fillId="0" borderId="16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 shrinkToFit="1"/>
      <protection/>
    </xf>
    <xf numFmtId="0" fontId="16" fillId="0" borderId="15" xfId="0" applyFont="1" applyFill="1" applyBorder="1" applyAlignment="1" applyProtection="1">
      <alignment horizontal="center" vertical="center" wrapText="1" shrinkToFit="1"/>
      <protection/>
    </xf>
    <xf numFmtId="0" fontId="16" fillId="0" borderId="15" xfId="0" applyFont="1" applyFill="1" applyBorder="1" applyAlignment="1" applyProtection="1">
      <alignment horizontal="center" vertical="center" wrapText="1"/>
      <protection hidden="1" locked="0"/>
    </xf>
    <xf numFmtId="0" fontId="16" fillId="0" borderId="71" xfId="0" applyFont="1" applyFill="1" applyBorder="1" applyAlignment="1" applyProtection="1">
      <alignment horizontal="center" vertical="center" wrapText="1"/>
      <protection hidden="1" locked="0"/>
    </xf>
    <xf numFmtId="0" fontId="35" fillId="0" borderId="0" xfId="0" applyFont="1" applyAlignment="1">
      <alignment/>
    </xf>
    <xf numFmtId="0" fontId="36" fillId="0" borderId="23" xfId="64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16" fillId="4" borderId="23" xfId="64" applyFont="1" applyFill="1" applyBorder="1" applyAlignment="1">
      <alignment vertical="center" wrapText="1"/>
      <protection/>
    </xf>
    <xf numFmtId="0" fontId="15" fillId="0" borderId="32" xfId="64" applyFont="1" applyFill="1" applyBorder="1">
      <alignment/>
      <protection/>
    </xf>
    <xf numFmtId="0" fontId="15" fillId="0" borderId="33" xfId="64" applyFont="1" applyFill="1" applyBorder="1">
      <alignment/>
      <protection/>
    </xf>
    <xf numFmtId="0" fontId="15" fillId="0" borderId="34" xfId="64" applyFont="1" applyFill="1" applyBorder="1">
      <alignment/>
      <protection/>
    </xf>
    <xf numFmtId="0" fontId="16" fillId="0" borderId="23" xfId="64" applyFont="1" applyFill="1" applyBorder="1">
      <alignment/>
      <protection/>
    </xf>
    <xf numFmtId="4" fontId="16" fillId="0" borderId="23" xfId="64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 applyProtection="1">
      <alignment horizontal="center" vertical="center"/>
      <protection/>
    </xf>
    <xf numFmtId="10" fontId="15" fillId="21" borderId="7" xfId="0" applyNumberFormat="1" applyFont="1" applyFill="1" applyBorder="1" applyAlignment="1" applyProtection="1">
      <alignment horizontal="center" vertical="center"/>
      <protection locked="0"/>
    </xf>
    <xf numFmtId="10" fontId="15" fillId="21" borderId="18" xfId="0" applyNumberFormat="1" applyFont="1" applyFill="1" applyBorder="1" applyAlignment="1" applyProtection="1">
      <alignment horizontal="center" vertical="center"/>
      <protection/>
    </xf>
    <xf numFmtId="10" fontId="15" fillId="24" borderId="47" xfId="0" applyNumberFormat="1" applyFont="1" applyFill="1" applyBorder="1" applyAlignment="1" applyProtection="1">
      <alignment horizontal="center" vertical="center"/>
      <protection/>
    </xf>
    <xf numFmtId="4" fontId="15" fillId="24" borderId="43" xfId="0" applyNumberFormat="1" applyFont="1" applyFill="1" applyBorder="1" applyAlignment="1" applyProtection="1">
      <alignment horizontal="center" vertical="center"/>
      <protection/>
    </xf>
    <xf numFmtId="10" fontId="15" fillId="21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 wrapText="1" shrinkToFit="1"/>
      <protection/>
    </xf>
    <xf numFmtId="0" fontId="17" fillId="0" borderId="25" xfId="57" applyFont="1" applyBorder="1" applyProtection="1">
      <alignment horizontal="center" vertical="center" wrapText="1"/>
      <protection locked="0"/>
    </xf>
    <xf numFmtId="0" fontId="17" fillId="0" borderId="74" xfId="57" applyFont="1" applyBorder="1" applyProtection="1">
      <alignment horizontal="center" vertical="center" wrapText="1"/>
      <protection locked="0"/>
    </xf>
    <xf numFmtId="0" fontId="17" fillId="0" borderId="65" xfId="57" applyFont="1" applyBorder="1" applyProtection="1">
      <alignment horizontal="center" vertical="center" wrapText="1"/>
      <protection locked="0"/>
    </xf>
    <xf numFmtId="0" fontId="17" fillId="0" borderId="22" xfId="57" applyFont="1" applyBorder="1" applyProtection="1">
      <alignment horizontal="center" vertical="center" wrapText="1"/>
      <protection locked="0"/>
    </xf>
    <xf numFmtId="0" fontId="17" fillId="0" borderId="19" xfId="57" applyFont="1" applyBorder="1" applyAlignment="1" applyProtection="1">
      <alignment horizontal="center" vertical="justify" wrapText="1"/>
      <protection locked="0"/>
    </xf>
    <xf numFmtId="0" fontId="17" fillId="0" borderId="20" xfId="57" applyFont="1" applyBorder="1" applyProtection="1">
      <alignment horizontal="center" vertical="center" wrapText="1"/>
      <protection locked="0"/>
    </xf>
    <xf numFmtId="4" fontId="19" fillId="4" borderId="27" xfId="79" applyFont="1" applyBorder="1" applyProtection="1">
      <alignment horizontal="right"/>
      <protection/>
    </xf>
    <xf numFmtId="0" fontId="17" fillId="0" borderId="30" xfId="57" applyFont="1" applyBorder="1" applyProtection="1">
      <alignment horizontal="center" vertical="center" wrapText="1"/>
      <protection locked="0"/>
    </xf>
    <xf numFmtId="0" fontId="17" fillId="0" borderId="34" xfId="57" applyFont="1" applyBorder="1" applyAlignment="1" applyProtection="1">
      <alignment horizontal="center" vertical="justify" wrapText="1"/>
      <protection locked="0"/>
    </xf>
    <xf numFmtId="0" fontId="15" fillId="0" borderId="70" xfId="57" applyFont="1" applyBorder="1" applyAlignment="1" applyProtection="1">
      <alignment horizontal="center" vertical="center" wrapText="1"/>
      <protection locked="0"/>
    </xf>
    <xf numFmtId="0" fontId="15" fillId="0" borderId="70" xfId="57" applyFont="1" applyBorder="1" applyProtection="1">
      <alignment horizontal="center" vertical="center" wrapText="1"/>
      <protection locked="0"/>
    </xf>
    <xf numFmtId="0" fontId="15" fillId="0" borderId="82" xfId="57" applyFont="1" applyBorder="1" applyProtection="1">
      <alignment horizontal="center" vertical="center" wrapText="1"/>
      <protection locked="0"/>
    </xf>
    <xf numFmtId="0" fontId="15" fillId="0" borderId="72" xfId="57" applyFont="1" applyBorder="1" applyProtection="1">
      <alignment horizontal="center" vertical="center" wrapText="1"/>
      <protection locked="0"/>
    </xf>
    <xf numFmtId="0" fontId="15" fillId="0" borderId="71" xfId="57" applyFont="1" applyBorder="1" applyProtection="1">
      <alignment horizontal="center" vertical="center" wrapText="1"/>
      <protection locked="0"/>
    </xf>
    <xf numFmtId="0" fontId="17" fillId="0" borderId="20" xfId="57" applyFont="1" applyBorder="1" applyAlignment="1" applyProtection="1">
      <alignment horizontal="center" vertical="center" wrapText="1"/>
      <protection locked="0"/>
    </xf>
    <xf numFmtId="0" fontId="17" fillId="0" borderId="24" xfId="57" applyFont="1" applyBorder="1" applyProtection="1">
      <alignment horizontal="center" vertical="center" wrapText="1"/>
      <protection locked="0"/>
    </xf>
    <xf numFmtId="49" fontId="15" fillId="0" borderId="45" xfId="0" applyNumberFormat="1" applyFont="1" applyBorder="1" applyAlignment="1" applyProtection="1">
      <alignment horizontal="center" vertical="center" wrapText="1" shrinkToFit="1"/>
      <protection/>
    </xf>
    <xf numFmtId="0" fontId="16" fillId="0" borderId="56" xfId="0" applyFont="1" applyFill="1" applyBorder="1" applyAlignment="1" applyProtection="1">
      <alignment horizontal="center" vertical="center" wrapText="1"/>
      <protection hidden="1" locked="0"/>
    </xf>
    <xf numFmtId="0" fontId="15" fillId="0" borderId="23" xfId="0" applyFont="1" applyBorder="1" applyAlignment="1" applyProtection="1">
      <alignment horizontal="center" vertical="center" wrapText="1" shrinkToFit="1"/>
      <protection/>
    </xf>
    <xf numFmtId="0" fontId="15" fillId="0" borderId="83" xfId="0" applyFont="1" applyFill="1" applyBorder="1" applyAlignment="1" applyProtection="1">
      <alignment horizontal="center" vertical="center" wrapText="1" shrinkToFit="1"/>
      <protection/>
    </xf>
    <xf numFmtId="0" fontId="15" fillId="0" borderId="55" xfId="0" applyFont="1" applyFill="1" applyBorder="1" applyAlignment="1" applyProtection="1">
      <alignment horizontal="center" vertical="center" wrapText="1" shrinkToFit="1"/>
      <protection/>
    </xf>
    <xf numFmtId="0" fontId="16" fillId="0" borderId="23" xfId="0" applyFont="1" applyFill="1" applyBorder="1" applyAlignment="1" applyProtection="1">
      <alignment horizontal="center" vertical="center" wrapText="1"/>
      <protection hidden="1" locked="0"/>
    </xf>
    <xf numFmtId="0" fontId="16" fillId="0" borderId="63" xfId="0" applyFont="1" applyFill="1" applyBorder="1" applyAlignment="1" applyProtection="1">
      <alignment horizontal="center" vertical="center" wrapText="1"/>
      <protection hidden="1" locked="0"/>
    </xf>
    <xf numFmtId="0" fontId="16" fillId="0" borderId="83" xfId="0" applyFont="1" applyFill="1" applyBorder="1" applyAlignment="1" applyProtection="1">
      <alignment horizontal="center" vertical="center" wrapText="1"/>
      <protection hidden="1" locked="0"/>
    </xf>
    <xf numFmtId="0" fontId="15" fillId="0" borderId="51" xfId="0" applyFont="1" applyFill="1" applyBorder="1" applyAlignment="1" applyProtection="1">
      <alignment horizontal="center" vertical="center" wrapText="1" shrinkToFit="1"/>
      <protection/>
    </xf>
    <xf numFmtId="0" fontId="15" fillId="0" borderId="56" xfId="0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/>
      <protection locked="0"/>
    </xf>
    <xf numFmtId="164" fontId="13" fillId="21" borderId="64" xfId="0" applyNumberFormat="1" applyFont="1" applyFill="1" applyBorder="1" applyAlignment="1" applyProtection="1">
      <alignment horizontal="center"/>
      <protection locked="0"/>
    </xf>
    <xf numFmtId="164" fontId="13" fillId="21" borderId="45" xfId="0" applyNumberFormat="1" applyFont="1" applyFill="1" applyBorder="1" applyAlignment="1" applyProtection="1">
      <alignment horizontal="center"/>
      <protection locked="0"/>
    </xf>
    <xf numFmtId="0" fontId="16" fillId="0" borderId="55" xfId="0" applyFont="1" applyFill="1" applyBorder="1" applyAlignment="1" applyProtection="1">
      <alignment horizontal="center" vertical="center" wrapText="1"/>
      <protection hidden="1" locked="0"/>
    </xf>
    <xf numFmtId="10" fontId="13" fillId="0" borderId="64" xfId="70" applyNumberFormat="1" applyFont="1" applyFill="1" applyBorder="1" applyAlignment="1" applyProtection="1">
      <alignment horizontal="center"/>
      <protection locked="0"/>
    </xf>
    <xf numFmtId="10" fontId="13" fillId="0" borderId="13" xfId="70" applyNumberFormat="1" applyFont="1" applyFill="1" applyBorder="1" applyAlignment="1" applyProtection="1">
      <alignment horizontal="center"/>
      <protection locked="0"/>
    </xf>
    <xf numFmtId="0" fontId="13" fillId="0" borderId="45" xfId="0" applyFont="1" applyFill="1" applyBorder="1" applyAlignment="1" applyProtection="1">
      <alignment horizontal="center"/>
      <protection locked="0"/>
    </xf>
    <xf numFmtId="164" fontId="13" fillId="4" borderId="45" xfId="0" applyNumberFormat="1" applyFont="1" applyFill="1" applyBorder="1" applyAlignment="1" applyProtection="1">
      <alignment horizontal="center"/>
      <protection/>
    </xf>
    <xf numFmtId="10" fontId="13" fillId="0" borderId="42" xfId="70" applyNumberFormat="1" applyFont="1" applyFill="1" applyBorder="1" applyAlignment="1" applyProtection="1">
      <alignment horizontal="center"/>
      <protection locked="0"/>
    </xf>
    <xf numFmtId="0" fontId="13" fillId="0" borderId="75" xfId="0" applyFont="1" applyFill="1" applyBorder="1" applyAlignment="1" applyProtection="1">
      <alignment horizontal="center"/>
      <protection locked="0"/>
    </xf>
    <xf numFmtId="10" fontId="13" fillId="0" borderId="44" xfId="70" applyNumberFormat="1" applyFont="1" applyFill="1" applyBorder="1" applyAlignment="1" applyProtection="1">
      <alignment horizontal="center"/>
      <protection locked="0"/>
    </xf>
    <xf numFmtId="10" fontId="13" fillId="0" borderId="59" xfId="70" applyNumberFormat="1" applyFont="1" applyFill="1" applyBorder="1" applyAlignment="1" applyProtection="1">
      <alignment horizontal="center"/>
      <protection locked="0"/>
    </xf>
    <xf numFmtId="0" fontId="16" fillId="0" borderId="76" xfId="0" applyFont="1" applyFill="1" applyBorder="1" applyAlignment="1" applyProtection="1">
      <alignment horizontal="center" vertical="center" wrapText="1"/>
      <protection locked="0"/>
    </xf>
    <xf numFmtId="0" fontId="16" fillId="0" borderId="55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84" xfId="0" applyFont="1" applyFill="1" applyBorder="1" applyAlignment="1" applyProtection="1">
      <alignment horizontal="center" vertical="center" wrapText="1"/>
      <protection hidden="1" locked="0"/>
    </xf>
    <xf numFmtId="0" fontId="13" fillId="0" borderId="23" xfId="0" applyFont="1" applyBorder="1" applyAlignment="1" applyProtection="1">
      <alignment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wrapText="1" shrinkToFit="1"/>
      <protection/>
    </xf>
    <xf numFmtId="0" fontId="16" fillId="0" borderId="75" xfId="0" applyFont="1" applyFill="1" applyBorder="1" applyAlignment="1" applyProtection="1">
      <alignment horizontal="left" vertical="center" wrapText="1" shrinkToFit="1"/>
      <protection/>
    </xf>
    <xf numFmtId="4" fontId="15" fillId="4" borderId="16" xfId="0" applyNumberFormat="1" applyFont="1" applyFill="1" applyBorder="1" applyAlignment="1" applyProtection="1">
      <alignment horizontal="center" vertical="center"/>
      <protection/>
    </xf>
    <xf numFmtId="4" fontId="15" fillId="25" borderId="35" xfId="0" applyNumberFormat="1" applyFont="1" applyFill="1" applyBorder="1" applyAlignment="1" applyProtection="1">
      <alignment horizontal="center" vertical="center"/>
      <protection locked="0"/>
    </xf>
    <xf numFmtId="4" fontId="15" fillId="25" borderId="36" xfId="0" applyNumberFormat="1" applyFont="1" applyFill="1" applyBorder="1" applyAlignment="1" applyProtection="1">
      <alignment horizontal="center" vertical="center"/>
      <protection locked="0"/>
    </xf>
    <xf numFmtId="4" fontId="15" fillId="24" borderId="16" xfId="0" applyNumberFormat="1" applyFont="1" applyFill="1" applyBorder="1" applyAlignment="1" applyProtection="1">
      <alignment horizontal="center" vertical="center"/>
      <protection/>
    </xf>
    <xf numFmtId="4" fontId="15" fillId="24" borderId="13" xfId="0" applyNumberFormat="1" applyFont="1" applyFill="1" applyBorder="1" applyAlignment="1" applyProtection="1">
      <alignment horizontal="center" vertical="center"/>
      <protection/>
    </xf>
    <xf numFmtId="4" fontId="15" fillId="25" borderId="45" xfId="0" applyNumberFormat="1" applyFont="1" applyFill="1" applyBorder="1" applyAlignment="1" applyProtection="1">
      <alignment horizontal="center" vertical="center"/>
      <protection/>
    </xf>
    <xf numFmtId="0" fontId="16" fillId="0" borderId="51" xfId="0" applyFont="1" applyFill="1" applyBorder="1" applyAlignment="1" applyProtection="1">
      <alignment horizontal="center" vertical="center" wrapText="1"/>
      <protection hidden="1" locked="0"/>
    </xf>
    <xf numFmtId="0" fontId="16" fillId="0" borderId="15" xfId="64" applyFont="1" applyFill="1" applyBorder="1" applyAlignment="1">
      <alignment horizontal="center" vertical="center" wrapText="1"/>
      <protection/>
    </xf>
    <xf numFmtId="0" fontId="36" fillId="0" borderId="15" xfId="64" applyFont="1" applyFill="1" applyBorder="1" applyAlignment="1">
      <alignment horizontal="center" vertical="center" wrapText="1"/>
      <protection/>
    </xf>
    <xf numFmtId="0" fontId="16" fillId="4" borderId="15" xfId="64" applyFont="1" applyFill="1" applyBorder="1" applyAlignment="1">
      <alignment vertical="center" wrapText="1"/>
      <protection/>
    </xf>
    <xf numFmtId="4" fontId="15" fillId="24" borderId="16" xfId="64" applyNumberFormat="1" applyFont="1" applyFill="1" applyBorder="1" applyAlignment="1" applyProtection="1">
      <alignment horizontal="right" vertical="center"/>
      <protection locked="0"/>
    </xf>
    <xf numFmtId="4" fontId="15" fillId="24" borderId="61" xfId="64" applyNumberFormat="1" applyFont="1" applyFill="1" applyBorder="1" applyAlignment="1" applyProtection="1">
      <alignment horizontal="right" vertical="center"/>
      <protection locked="0"/>
    </xf>
    <xf numFmtId="4" fontId="16" fillId="0" borderId="15" xfId="64" applyNumberFormat="1" applyFont="1" applyFill="1" applyBorder="1" applyAlignment="1">
      <alignment horizontal="right" vertical="center"/>
      <protection/>
    </xf>
    <xf numFmtId="4" fontId="15" fillId="24" borderId="16" xfId="64" applyNumberFormat="1" applyFont="1" applyFill="1" applyBorder="1" applyAlignment="1" applyProtection="1">
      <alignment horizontal="right" vertical="center" wrapText="1"/>
      <protection locked="0"/>
    </xf>
    <xf numFmtId="4" fontId="15" fillId="24" borderId="61" xfId="64" applyNumberFormat="1" applyFont="1" applyFill="1" applyBorder="1" applyAlignment="1" applyProtection="1">
      <alignment horizontal="right" vertical="center" wrapText="1"/>
      <protection locked="0"/>
    </xf>
    <xf numFmtId="0" fontId="16" fillId="0" borderId="23" xfId="64" applyFont="1" applyFill="1" applyBorder="1" applyAlignment="1">
      <alignment horizontal="center" vertical="center" wrapText="1"/>
      <protection/>
    </xf>
    <xf numFmtId="4" fontId="15" fillId="24" borderId="32" xfId="64" applyNumberFormat="1" applyFont="1" applyFill="1" applyBorder="1" applyAlignment="1" applyProtection="1">
      <alignment horizontal="right" vertical="center" wrapText="1"/>
      <protection locked="0"/>
    </xf>
    <xf numFmtId="4" fontId="15" fillId="24" borderId="38" xfId="64" applyNumberFormat="1" applyFont="1" applyFill="1" applyBorder="1" applyAlignment="1" applyProtection="1">
      <alignment horizontal="right" vertical="center" wrapText="1"/>
      <protection locked="0"/>
    </xf>
    <xf numFmtId="4" fontId="15" fillId="0" borderId="16" xfId="64" applyNumberFormat="1" applyFont="1" applyFill="1" applyBorder="1" applyAlignment="1">
      <alignment horizontal="right" vertical="center" wrapText="1"/>
      <protection/>
    </xf>
    <xf numFmtId="4" fontId="15" fillId="0" borderId="61" xfId="64" applyNumberFormat="1" applyFont="1" applyFill="1" applyBorder="1" applyAlignment="1">
      <alignment horizontal="right" vertical="center" wrapText="1"/>
      <protection/>
    </xf>
    <xf numFmtId="4" fontId="15" fillId="0" borderId="16" xfId="64" applyNumberFormat="1" applyFont="1" applyFill="1" applyBorder="1" applyAlignment="1">
      <alignment horizontal="center" vertical="center"/>
      <protection/>
    </xf>
    <xf numFmtId="4" fontId="15" fillId="0" borderId="61" xfId="64" applyNumberFormat="1" applyFont="1" applyFill="1" applyBorder="1" applyAlignment="1">
      <alignment horizontal="center" vertical="center"/>
      <protection/>
    </xf>
    <xf numFmtId="167" fontId="16" fillId="0" borderId="15" xfId="64" applyNumberFormat="1" applyFont="1" applyFill="1" applyBorder="1" applyAlignment="1">
      <alignment horizontal="center" vertical="center"/>
      <protection/>
    </xf>
    <xf numFmtId="0" fontId="15" fillId="0" borderId="61" xfId="0" applyFont="1" applyBorder="1" applyAlignment="1">
      <alignment/>
    </xf>
    <xf numFmtId="4" fontId="16" fillId="21" borderId="15" xfId="64" applyNumberFormat="1" applyFont="1" applyFill="1" applyBorder="1" applyAlignment="1">
      <alignment horizontal="center" vertical="center"/>
      <protection/>
    </xf>
    <xf numFmtId="4" fontId="15" fillId="21" borderId="16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 shrinkToFit="1"/>
      <protection/>
    </xf>
    <xf numFmtId="49" fontId="15" fillId="0" borderId="13" xfId="0" applyNumberFormat="1" applyFont="1" applyBorder="1" applyAlignment="1" applyProtection="1">
      <alignment horizontal="left" vertical="center" wrapText="1" shrinkToFit="1"/>
      <protection/>
    </xf>
    <xf numFmtId="0" fontId="15" fillId="0" borderId="15" xfId="0" applyFont="1" applyBorder="1" applyAlignment="1" applyProtection="1">
      <alignment horizontal="center" vertical="center"/>
      <protection locked="0"/>
    </xf>
    <xf numFmtId="4" fontId="15" fillId="25" borderId="16" xfId="0" applyNumberFormat="1" applyFont="1" applyFill="1" applyBorder="1" applyAlignment="1" applyProtection="1">
      <alignment horizontal="center" vertical="center"/>
      <protection locked="0"/>
    </xf>
    <xf numFmtId="4" fontId="15" fillId="25" borderId="13" xfId="0" applyNumberFormat="1" applyFont="1" applyFill="1" applyBorder="1" applyAlignment="1" applyProtection="1">
      <alignment horizontal="center" vertical="center"/>
      <protection locked="0"/>
    </xf>
    <xf numFmtId="4" fontId="15" fillId="24" borderId="13" xfId="0" applyNumberFormat="1" applyFont="1" applyFill="1" applyBorder="1" applyAlignment="1" applyProtection="1">
      <alignment horizontal="center" vertical="center"/>
      <protection locked="0"/>
    </xf>
    <xf numFmtId="11" fontId="15" fillId="0" borderId="44" xfId="0" applyNumberFormat="1" applyFont="1" applyBorder="1" applyAlignment="1" applyProtection="1">
      <alignment horizontal="left" vertical="center" wrapText="1" shrinkToFit="1"/>
      <protection/>
    </xf>
    <xf numFmtId="49" fontId="15" fillId="0" borderId="44" xfId="0" applyNumberFormat="1" applyFont="1" applyBorder="1" applyAlignment="1" applyProtection="1">
      <alignment horizontal="left" vertical="center" wrapText="1" shrinkToFit="1"/>
      <protection/>
    </xf>
    <xf numFmtId="0" fontId="16" fillId="0" borderId="15" xfId="0" applyFont="1" applyFill="1" applyBorder="1" applyAlignment="1" applyProtection="1">
      <alignment horizontal="left" vertical="center" wrapText="1" shrinkToFit="1"/>
      <protection/>
    </xf>
    <xf numFmtId="4" fontId="15" fillId="25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 wrapText="1" shrinkToFit="1"/>
      <protection/>
    </xf>
    <xf numFmtId="0" fontId="22" fillId="0" borderId="15" xfId="0" applyFont="1" applyFill="1" applyBorder="1" applyAlignment="1" applyProtection="1">
      <alignment horizontal="center" vertical="center" wrapText="1" shrinkToFit="1"/>
      <protection/>
    </xf>
    <xf numFmtId="0" fontId="22" fillId="0" borderId="15" xfId="0" applyFont="1" applyBorder="1" applyAlignment="1" applyProtection="1">
      <alignment horizontal="center" vertical="center"/>
      <protection locked="0"/>
    </xf>
    <xf numFmtId="4" fontId="15" fillId="24" borderId="16" xfId="0" applyNumberFormat="1" applyFont="1" applyFill="1" applyBorder="1" applyAlignment="1" applyProtection="1">
      <alignment horizontal="center" vertical="center"/>
      <protection locked="0"/>
    </xf>
    <xf numFmtId="4" fontId="15" fillId="4" borderId="44" xfId="0" applyNumberFormat="1" applyFont="1" applyFill="1" applyBorder="1" applyAlignment="1" applyProtection="1">
      <alignment horizontal="center" vertical="center"/>
      <protection/>
    </xf>
    <xf numFmtId="4" fontId="15" fillId="25" borderId="44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left" vertical="center" wrapText="1" shrinkToFit="1"/>
      <protection/>
    </xf>
    <xf numFmtId="49" fontId="16" fillId="0" borderId="15" xfId="0" applyNumberFormat="1" applyFont="1" applyBorder="1" applyAlignment="1" applyProtection="1">
      <alignment horizontal="center" vertical="center" wrapText="1" shrinkToFit="1"/>
      <protection/>
    </xf>
    <xf numFmtId="49" fontId="15" fillId="0" borderId="13" xfId="0" applyNumberFormat="1" applyFont="1" applyFill="1" applyBorder="1" applyAlignment="1" applyProtection="1">
      <alignment horizontal="center" vertical="center" wrapText="1" shrinkToFit="1"/>
      <protection/>
    </xf>
    <xf numFmtId="49" fontId="15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16" fillId="0" borderId="40" xfId="0" applyFont="1" applyFill="1" applyBorder="1" applyAlignment="1" applyProtection="1">
      <alignment horizontal="center" vertical="center" wrapText="1"/>
      <protection hidden="1" locked="0"/>
    </xf>
    <xf numFmtId="0" fontId="15" fillId="0" borderId="16" xfId="0" applyFont="1" applyBorder="1" applyAlignment="1">
      <alignment/>
    </xf>
    <xf numFmtId="0" fontId="15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76" xfId="0" applyFont="1" applyFill="1" applyBorder="1" applyAlignment="1" applyProtection="1">
      <alignment horizontal="center" vertical="center" wrapText="1"/>
      <protection hidden="1" locked="0"/>
    </xf>
    <xf numFmtId="0" fontId="15" fillId="4" borderId="16" xfId="0" applyFont="1" applyFill="1" applyBorder="1" applyAlignment="1">
      <alignment horizontal="center" vertical="center"/>
    </xf>
    <xf numFmtId="0" fontId="15" fillId="25" borderId="3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25" borderId="36" xfId="0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 applyProtection="1">
      <alignment horizontal="center" vertical="center" wrapText="1" shrinkToFit="1"/>
      <protection/>
    </xf>
    <xf numFmtId="49" fontId="15" fillId="0" borderId="44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44" xfId="0" applyFont="1" applyBorder="1" applyAlignment="1">
      <alignment/>
    </xf>
    <xf numFmtId="49" fontId="16" fillId="0" borderId="15" xfId="0" applyNumberFormat="1" applyFont="1" applyFill="1" applyBorder="1" applyAlignment="1" applyProtection="1">
      <alignment horizontal="center" vertical="center" wrapText="1" shrinkToFit="1"/>
      <protection/>
    </xf>
    <xf numFmtId="49" fontId="16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16" fillId="0" borderId="15" xfId="0" applyFont="1" applyBorder="1" applyAlignment="1">
      <alignment/>
    </xf>
    <xf numFmtId="49" fontId="15" fillId="0" borderId="45" xfId="0" applyNumberFormat="1" applyFont="1" applyBorder="1" applyAlignment="1" applyProtection="1">
      <alignment horizontal="left" vertical="center" wrapText="1" shrinkToFit="1"/>
      <protection/>
    </xf>
    <xf numFmtId="0" fontId="38" fillId="0" borderId="61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64" xfId="0" applyFont="1" applyBorder="1" applyAlignment="1" applyProtection="1">
      <alignment horizontal="center" vertical="center" wrapText="1" shrinkToFit="1"/>
      <protection/>
    </xf>
    <xf numFmtId="49" fontId="15" fillId="0" borderId="72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70" xfId="0" applyFont="1" applyFill="1" applyBorder="1" applyAlignment="1" applyProtection="1">
      <alignment horizontal="left" vertical="center" wrapText="1" shrinkToFit="1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49" fontId="15" fillId="0" borderId="52" xfId="0" applyNumberFormat="1" applyFont="1" applyBorder="1" applyAlignment="1" applyProtection="1">
      <alignment horizontal="center" vertical="center" wrapText="1" shrinkToFit="1"/>
      <protection/>
    </xf>
    <xf numFmtId="49" fontId="15" fillId="0" borderId="33" xfId="0" applyNumberFormat="1" applyFont="1" applyBorder="1" applyAlignment="1" applyProtection="1">
      <alignment horizontal="center" vertical="center" wrapText="1" shrinkToFit="1"/>
      <protection/>
    </xf>
    <xf numFmtId="49" fontId="15" fillId="0" borderId="34" xfId="0" applyNumberFormat="1" applyFont="1" applyBorder="1" applyAlignment="1" applyProtection="1">
      <alignment horizontal="center" vertical="center" wrapText="1" shrinkToFit="1"/>
      <protection/>
    </xf>
    <xf numFmtId="49" fontId="15" fillId="0" borderId="23" xfId="0" applyNumberFormat="1" applyFont="1" applyBorder="1" applyAlignment="1" applyProtection="1">
      <alignment horizontal="center" vertical="center" wrapText="1" shrinkToFit="1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5" fillId="0" borderId="64" xfId="0" applyFont="1" applyBorder="1" applyAlignment="1" applyProtection="1">
      <alignment horizontal="left" vertical="center" wrapText="1" shrinkToFit="1"/>
      <protection/>
    </xf>
    <xf numFmtId="0" fontId="15" fillId="0" borderId="44" xfId="0" applyFont="1" applyBorder="1" applyAlignment="1" applyProtection="1">
      <alignment horizontal="left" vertical="center" wrapText="1" shrinkToFit="1"/>
      <protection/>
    </xf>
    <xf numFmtId="0" fontId="16" fillId="4" borderId="15" xfId="0" applyFont="1" applyFill="1" applyBorder="1" applyAlignment="1" applyProtection="1">
      <alignment horizontal="left" vertical="center" wrapText="1" shrinkToFit="1"/>
      <protection/>
    </xf>
    <xf numFmtId="0" fontId="15" fillId="0" borderId="52" xfId="0" applyFont="1" applyBorder="1" applyAlignment="1" applyProtection="1">
      <alignment horizontal="center" vertical="center" wrapText="1" shrinkToFit="1"/>
      <protection/>
    </xf>
    <xf numFmtId="0" fontId="15" fillId="0" borderId="64" xfId="0" applyFont="1" applyBorder="1" applyAlignment="1" applyProtection="1">
      <alignment horizontal="center" vertical="center"/>
      <protection/>
    </xf>
    <xf numFmtId="4" fontId="15" fillId="21" borderId="64" xfId="0" applyNumberFormat="1" applyFont="1" applyFill="1" applyBorder="1" applyAlignment="1" applyProtection="1">
      <alignment horizontal="center" vertical="center"/>
      <protection/>
    </xf>
    <xf numFmtId="4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4" fontId="15" fillId="25" borderId="13" xfId="0" applyNumberFormat="1" applyFont="1" applyFill="1" applyBorder="1" applyAlignment="1" applyProtection="1">
      <alignment horizontal="center" vertical="center"/>
      <protection/>
    </xf>
    <xf numFmtId="4" fontId="15" fillId="4" borderId="64" xfId="0" applyNumberFormat="1" applyFont="1" applyFill="1" applyBorder="1" applyAlignment="1" applyProtection="1">
      <alignment horizontal="center" vertical="center"/>
      <protection/>
    </xf>
    <xf numFmtId="4" fontId="15" fillId="25" borderId="64" xfId="0" applyNumberFormat="1" applyFont="1" applyFill="1" applyBorder="1" applyAlignment="1" applyProtection="1">
      <alignment horizontal="center" vertical="center"/>
      <protection/>
    </xf>
    <xf numFmtId="10" fontId="15" fillId="25" borderId="13" xfId="0" applyNumberFormat="1" applyFont="1" applyFill="1" applyBorder="1" applyAlignment="1" applyProtection="1">
      <alignment horizontal="center" vertical="center"/>
      <protection/>
    </xf>
    <xf numFmtId="49" fontId="15" fillId="0" borderId="64" xfId="0" applyNumberFormat="1" applyFont="1" applyFill="1" applyBorder="1" applyAlignment="1" applyProtection="1">
      <alignment horizontal="center" vertical="center" wrapText="1" shrinkToFit="1"/>
      <protection/>
    </xf>
    <xf numFmtId="49" fontId="15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64" xfId="0" applyFont="1" applyFill="1" applyBorder="1" applyAlignment="1" applyProtection="1">
      <alignment horizontal="left" vertical="center" wrapText="1" shrinkToFit="1"/>
      <protection/>
    </xf>
    <xf numFmtId="0" fontId="15" fillId="0" borderId="13" xfId="0" applyFont="1" applyFill="1" applyBorder="1" applyAlignment="1" applyProtection="1">
      <alignment horizontal="left" vertical="center" wrapText="1" shrinkToFit="1"/>
      <protection/>
    </xf>
    <xf numFmtId="0" fontId="16" fillId="0" borderId="45" xfId="0" applyFont="1" applyFill="1" applyBorder="1" applyAlignment="1" applyProtection="1">
      <alignment horizontal="left" vertical="center" wrapText="1" shrinkToFit="1"/>
      <protection/>
    </xf>
    <xf numFmtId="0" fontId="15" fillId="0" borderId="44" xfId="0" applyFont="1" applyBorder="1" applyAlignment="1" applyProtection="1">
      <alignment horizontal="center" vertical="center"/>
      <protection/>
    </xf>
    <xf numFmtId="4" fontId="15" fillId="0" borderId="64" xfId="0" applyNumberFormat="1" applyFont="1" applyFill="1" applyBorder="1" applyAlignment="1" applyProtection="1">
      <alignment horizontal="center" vertical="center"/>
      <protection/>
    </xf>
    <xf numFmtId="4" fontId="15" fillId="0" borderId="77" xfId="0" applyNumberFormat="1" applyFont="1" applyFill="1" applyBorder="1" applyAlignment="1" applyProtection="1">
      <alignment horizontal="center" vertical="center"/>
      <protection/>
    </xf>
    <xf numFmtId="4" fontId="15" fillId="0" borderId="45" xfId="0" applyNumberFormat="1" applyFont="1" applyFill="1" applyBorder="1" applyAlignment="1" applyProtection="1">
      <alignment horizontal="center" vertical="center"/>
      <protection/>
    </xf>
    <xf numFmtId="0" fontId="15" fillId="0" borderId="75" xfId="0" applyFont="1" applyBorder="1" applyAlignment="1" applyProtection="1">
      <alignment horizontal="center" vertical="center"/>
      <protection/>
    </xf>
    <xf numFmtId="4" fontId="15" fillId="0" borderId="42" xfId="0" applyNumberFormat="1" applyFont="1" applyFill="1" applyBorder="1" applyAlignment="1" applyProtection="1">
      <alignment horizontal="center" vertical="center"/>
      <protection/>
    </xf>
    <xf numFmtId="4" fontId="15" fillId="0" borderId="75" xfId="0" applyNumberFormat="1" applyFont="1" applyFill="1" applyBorder="1" applyAlignment="1" applyProtection="1">
      <alignment horizontal="center" vertical="center"/>
      <protection/>
    </xf>
    <xf numFmtId="0" fontId="15" fillId="0" borderId="77" xfId="0" applyFont="1" applyBorder="1" applyAlignment="1" applyProtection="1">
      <alignment horizontal="left" vertical="center" wrapText="1" shrinkToFit="1"/>
      <protection/>
    </xf>
    <xf numFmtId="0" fontId="15" fillId="0" borderId="15" xfId="0" applyFont="1" applyBorder="1" applyAlignment="1" applyProtection="1">
      <alignment horizontal="center" vertical="center"/>
      <protection/>
    </xf>
    <xf numFmtId="169" fontId="15" fillId="25" borderId="64" xfId="0" applyNumberFormat="1" applyFont="1" applyFill="1" applyBorder="1" applyAlignment="1" applyProtection="1">
      <alignment horizontal="center" vertical="center"/>
      <protection/>
    </xf>
    <xf numFmtId="0" fontId="15" fillId="0" borderId="77" xfId="0" applyFont="1" applyFill="1" applyBorder="1" applyAlignment="1" applyProtection="1">
      <alignment horizontal="left" vertical="center" wrapText="1" shrinkToFit="1"/>
      <protection/>
    </xf>
    <xf numFmtId="0" fontId="16" fillId="4" borderId="14" xfId="0" applyFont="1" applyFill="1" applyBorder="1" applyAlignment="1" applyProtection="1">
      <alignment horizontal="left" vertical="center" wrapText="1"/>
      <protection/>
    </xf>
    <xf numFmtId="0" fontId="16" fillId="4" borderId="14" xfId="0" applyFont="1" applyFill="1" applyBorder="1" applyAlignment="1" applyProtection="1">
      <alignment horizontal="left" vertical="center" wrapText="1" shrinkToFit="1"/>
      <protection/>
    </xf>
    <xf numFmtId="4" fontId="15" fillId="4" borderId="77" xfId="0" applyNumberFormat="1" applyFont="1" applyFill="1" applyBorder="1" applyAlignment="1" applyProtection="1">
      <alignment horizontal="center" vertical="center"/>
      <protection/>
    </xf>
    <xf numFmtId="4" fontId="15" fillId="4" borderId="42" xfId="0" applyNumberFormat="1" applyFont="1" applyFill="1" applyBorder="1" applyAlignment="1" applyProtection="1">
      <alignment horizontal="center" vertical="center"/>
      <protection/>
    </xf>
    <xf numFmtId="4" fontId="15" fillId="4" borderId="7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top"/>
      <protection locked="0"/>
    </xf>
    <xf numFmtId="2" fontId="13" fillId="21" borderId="16" xfId="0" applyNumberFormat="1" applyFont="1" applyFill="1" applyBorder="1" applyAlignment="1" applyProtection="1">
      <alignment horizontal="center" vertical="center"/>
      <protection locked="0"/>
    </xf>
    <xf numFmtId="2" fontId="13" fillId="24" borderId="64" xfId="0" applyNumberFormat="1" applyFont="1" applyFill="1" applyBorder="1" applyAlignment="1" applyProtection="1">
      <alignment horizontal="center" vertical="center"/>
      <protection locked="0"/>
    </xf>
    <xf numFmtId="2" fontId="13" fillId="4" borderId="13" xfId="0" applyNumberFormat="1" applyFont="1" applyFill="1" applyBorder="1" applyAlignment="1" applyProtection="1">
      <alignment horizontal="center" vertical="center"/>
      <protection locked="0"/>
    </xf>
    <xf numFmtId="2" fontId="13" fillId="25" borderId="13" xfId="0" applyNumberFormat="1" applyFont="1" applyFill="1" applyBorder="1" applyAlignment="1" applyProtection="1">
      <alignment horizontal="center" vertical="center"/>
      <protection locked="0"/>
    </xf>
    <xf numFmtId="2" fontId="13" fillId="24" borderId="13" xfId="0" applyNumberFormat="1" applyFont="1" applyFill="1" applyBorder="1" applyAlignment="1" applyProtection="1">
      <alignment horizontal="center" vertical="center"/>
      <protection locked="0"/>
    </xf>
    <xf numFmtId="2" fontId="13" fillId="4" borderId="45" xfId="0" applyNumberFormat="1" applyFont="1" applyFill="1" applyBorder="1" applyAlignment="1" applyProtection="1">
      <alignment horizontal="center" vertical="center"/>
      <protection locked="0"/>
    </xf>
    <xf numFmtId="2" fontId="13" fillId="24" borderId="45" xfId="0" applyNumberFormat="1" applyFont="1" applyFill="1" applyBorder="1" applyAlignment="1" applyProtection="1">
      <alignment horizontal="center" vertical="center"/>
      <protection locked="0"/>
    </xf>
    <xf numFmtId="2" fontId="14" fillId="4" borderId="15" xfId="0" applyNumberFormat="1" applyFont="1" applyFill="1" applyBorder="1" applyAlignment="1" applyProtection="1">
      <alignment horizontal="center" vertical="center"/>
      <protection locked="0"/>
    </xf>
    <xf numFmtId="2" fontId="14" fillId="25" borderId="15" xfId="0" applyNumberFormat="1" applyFont="1" applyFill="1" applyBorder="1" applyAlignment="1" applyProtection="1">
      <alignment horizontal="center" vertical="center"/>
      <protection locked="0"/>
    </xf>
    <xf numFmtId="2" fontId="13" fillId="4" borderId="64" xfId="0" applyNumberFormat="1" applyFont="1" applyFill="1" applyBorder="1" applyAlignment="1" applyProtection="1">
      <alignment horizontal="center"/>
      <protection/>
    </xf>
    <xf numFmtId="2" fontId="13" fillId="4" borderId="13" xfId="0" applyNumberFormat="1" applyFont="1" applyFill="1" applyBorder="1" applyAlignment="1" applyProtection="1">
      <alignment horizontal="center"/>
      <protection/>
    </xf>
    <xf numFmtId="2" fontId="14" fillId="4" borderId="56" xfId="0" applyNumberFormat="1" applyFont="1" applyFill="1" applyBorder="1" applyAlignment="1" applyProtection="1">
      <alignment horizontal="center"/>
      <protection/>
    </xf>
    <xf numFmtId="2" fontId="13" fillId="4" borderId="16" xfId="0" applyNumberFormat="1" applyFont="1" applyFill="1" applyBorder="1" applyAlignment="1" applyProtection="1">
      <alignment horizontal="center"/>
      <protection/>
    </xf>
    <xf numFmtId="2" fontId="14" fillId="4" borderId="56" xfId="0" applyNumberFormat="1" applyFont="1" applyFill="1" applyBorder="1" applyAlignment="1" applyProtection="1">
      <alignment horizontal="center"/>
      <protection locked="0"/>
    </xf>
    <xf numFmtId="2" fontId="13" fillId="4" borderId="15" xfId="0" applyNumberFormat="1" applyFont="1" applyFill="1" applyBorder="1" applyAlignment="1" applyProtection="1">
      <alignment horizontal="center"/>
      <protection/>
    </xf>
    <xf numFmtId="2" fontId="14" fillId="4" borderId="15" xfId="0" applyNumberFormat="1" applyFont="1" applyFill="1" applyBorder="1" applyAlignment="1" applyProtection="1">
      <alignment horizontal="center"/>
      <protection locked="0"/>
    </xf>
    <xf numFmtId="4" fontId="13" fillId="4" borderId="64" xfId="79" applyNumberFormat="1" applyFont="1" applyBorder="1" applyAlignment="1" applyProtection="1">
      <alignment horizontal="center"/>
      <protection/>
    </xf>
    <xf numFmtId="4" fontId="13" fillId="25" borderId="64" xfId="79" applyNumberFormat="1" applyFont="1" applyFill="1" applyBorder="1" applyAlignment="1" applyProtection="1">
      <alignment horizontal="center"/>
      <protection/>
    </xf>
    <xf numFmtId="4" fontId="13" fillId="4" borderId="13" xfId="79" applyNumberFormat="1" applyFont="1" applyBorder="1" applyAlignment="1" applyProtection="1">
      <alignment horizontal="center"/>
      <protection/>
    </xf>
    <xf numFmtId="4" fontId="13" fillId="25" borderId="13" xfId="79" applyNumberFormat="1" applyFont="1" applyFill="1" applyBorder="1" applyAlignment="1" applyProtection="1">
      <alignment horizontal="center"/>
      <protection/>
    </xf>
    <xf numFmtId="4" fontId="13" fillId="21" borderId="13" xfId="58" applyNumberFormat="1" applyFont="1" applyBorder="1" applyAlignment="1" applyProtection="1">
      <alignment horizontal="center"/>
      <protection locked="0"/>
    </xf>
    <xf numFmtId="4" fontId="13" fillId="24" borderId="13" xfId="0" applyNumberFormat="1" applyFont="1" applyFill="1" applyBorder="1" applyAlignment="1" applyProtection="1">
      <alignment horizontal="center"/>
      <protection locked="0"/>
    </xf>
    <xf numFmtId="4" fontId="13" fillId="24" borderId="45" xfId="0" applyNumberFormat="1" applyFont="1" applyFill="1" applyBorder="1" applyAlignment="1" applyProtection="1">
      <alignment horizontal="center"/>
      <protection locked="0"/>
    </xf>
    <xf numFmtId="4" fontId="13" fillId="21" borderId="44" xfId="58" applyNumberFormat="1" applyFont="1" applyBorder="1" applyAlignment="1" applyProtection="1">
      <alignment horizontal="center"/>
      <protection locked="0"/>
    </xf>
    <xf numFmtId="4" fontId="13" fillId="24" borderId="44" xfId="0" applyNumberFormat="1" applyFont="1" applyFill="1" applyBorder="1" applyAlignment="1" applyProtection="1">
      <alignment horizontal="center"/>
      <protection locked="0"/>
    </xf>
    <xf numFmtId="4" fontId="13" fillId="4" borderId="16" xfId="79" applyNumberFormat="1" applyFont="1" applyBorder="1" applyAlignment="1" applyProtection="1">
      <alignment horizontal="center"/>
      <protection/>
    </xf>
    <xf numFmtId="4" fontId="13" fillId="4" borderId="45" xfId="79" applyNumberFormat="1" applyFont="1" applyBorder="1" applyAlignment="1" applyProtection="1">
      <alignment horizontal="center"/>
      <protection/>
    </xf>
    <xf numFmtId="4" fontId="13" fillId="25" borderId="45" xfId="79" applyNumberFormat="1" applyFont="1" applyFill="1" applyBorder="1" applyAlignment="1" applyProtection="1">
      <alignment horizontal="center"/>
      <protection/>
    </xf>
    <xf numFmtId="2" fontId="14" fillId="4" borderId="45" xfId="0" applyNumberFormat="1" applyFont="1" applyFill="1" applyBorder="1" applyAlignment="1" applyProtection="1">
      <alignment horizontal="center"/>
      <protection/>
    </xf>
    <xf numFmtId="2" fontId="14" fillId="25" borderId="45" xfId="0" applyNumberFormat="1" applyFont="1" applyFill="1" applyBorder="1" applyAlignment="1" applyProtection="1">
      <alignment horizontal="center"/>
      <protection/>
    </xf>
    <xf numFmtId="2" fontId="13" fillId="21" borderId="64" xfId="0" applyNumberFormat="1" applyFont="1" applyFill="1" applyBorder="1" applyAlignment="1" applyProtection="1">
      <alignment horizontal="center"/>
      <protection locked="0"/>
    </xf>
    <xf numFmtId="2" fontId="13" fillId="24" borderId="64" xfId="0" applyNumberFormat="1" applyFont="1" applyFill="1" applyBorder="1" applyAlignment="1" applyProtection="1">
      <alignment horizontal="center"/>
      <protection locked="0"/>
    </xf>
    <xf numFmtId="4" fontId="13" fillId="4" borderId="13" xfId="0" applyNumberFormat="1" applyFont="1" applyFill="1" applyBorder="1" applyAlignment="1" applyProtection="1">
      <alignment horizontal="center"/>
      <protection/>
    </xf>
    <xf numFmtId="4" fontId="13" fillId="25" borderId="13" xfId="0" applyNumberFormat="1" applyFont="1" applyFill="1" applyBorder="1" applyAlignment="1" applyProtection="1">
      <alignment horizontal="center"/>
      <protection/>
    </xf>
    <xf numFmtId="4" fontId="13" fillId="21" borderId="13" xfId="0" applyNumberFormat="1" applyFont="1" applyFill="1" applyBorder="1" applyAlignment="1" applyProtection="1">
      <alignment horizontal="center"/>
      <protection locked="0"/>
    </xf>
    <xf numFmtId="4" fontId="13" fillId="25" borderId="36" xfId="0" applyNumberFormat="1" applyFont="1" applyFill="1" applyBorder="1" applyAlignment="1" applyProtection="1">
      <alignment horizontal="center"/>
      <protection/>
    </xf>
    <xf numFmtId="4" fontId="13" fillId="4" borderId="16" xfId="0" applyNumberFormat="1" applyFont="1" applyFill="1" applyBorder="1" applyAlignment="1" applyProtection="1">
      <alignment horizontal="center"/>
      <protection/>
    </xf>
    <xf numFmtId="4" fontId="13" fillId="25" borderId="35" xfId="0" applyNumberFormat="1" applyFont="1" applyFill="1" applyBorder="1" applyAlignment="1" applyProtection="1">
      <alignment horizontal="center"/>
      <protection/>
    </xf>
    <xf numFmtId="4" fontId="13" fillId="21" borderId="16" xfId="0" applyNumberFormat="1" applyFont="1" applyFill="1" applyBorder="1" applyAlignment="1" applyProtection="1">
      <alignment horizontal="center"/>
      <protection locked="0"/>
    </xf>
    <xf numFmtId="168" fontId="13" fillId="0" borderId="35" xfId="0" applyNumberFormat="1" applyFont="1" applyFill="1" applyBorder="1" applyAlignment="1" applyProtection="1">
      <alignment horizontal="center"/>
      <protection locked="0"/>
    </xf>
    <xf numFmtId="4" fontId="13" fillId="24" borderId="79" xfId="0" applyNumberFormat="1" applyFont="1" applyFill="1" applyBorder="1" applyAlignment="1" applyProtection="1">
      <alignment horizontal="center"/>
      <protection locked="0"/>
    </xf>
    <xf numFmtId="4" fontId="13" fillId="4" borderId="33" xfId="0" applyNumberFormat="1" applyFont="1" applyFill="1" applyBorder="1" applyAlignment="1" applyProtection="1">
      <alignment horizontal="center"/>
      <protection/>
    </xf>
    <xf numFmtId="4" fontId="13" fillId="24" borderId="36" xfId="0" applyNumberFormat="1" applyFont="1" applyFill="1" applyBorder="1" applyAlignment="1" applyProtection="1">
      <alignment horizontal="center"/>
      <protection locked="0"/>
    </xf>
    <xf numFmtId="4" fontId="14" fillId="4" borderId="15" xfId="0" applyNumberFormat="1" applyFont="1" applyFill="1" applyBorder="1" applyAlignment="1" applyProtection="1">
      <alignment horizontal="center"/>
      <protection/>
    </xf>
    <xf numFmtId="4" fontId="14" fillId="4" borderId="56" xfId="0" applyNumberFormat="1" applyFont="1" applyFill="1" applyBorder="1" applyAlignment="1" applyProtection="1">
      <alignment horizontal="center"/>
      <protection/>
    </xf>
    <xf numFmtId="4" fontId="14" fillId="25" borderId="15" xfId="0" applyNumberFormat="1" applyFont="1" applyFill="1" applyBorder="1" applyAlignment="1" applyProtection="1">
      <alignment horizontal="center"/>
      <protection/>
    </xf>
    <xf numFmtId="4" fontId="14" fillId="21" borderId="56" xfId="0" applyNumberFormat="1" applyFont="1" applyFill="1" applyBorder="1" applyAlignment="1" applyProtection="1">
      <alignment horizontal="center"/>
      <protection locked="0"/>
    </xf>
    <xf numFmtId="4" fontId="14" fillId="21" borderId="23" xfId="0" applyNumberFormat="1" applyFont="1" applyFill="1" applyBorder="1" applyAlignment="1" applyProtection="1">
      <alignment horizontal="center"/>
      <protection locked="0"/>
    </xf>
    <xf numFmtId="2" fontId="14" fillId="21" borderId="15" xfId="0" applyNumberFormat="1" applyFont="1" applyFill="1" applyBorder="1" applyAlignment="1" applyProtection="1">
      <alignment horizontal="center"/>
      <protection locked="0"/>
    </xf>
    <xf numFmtId="2" fontId="14" fillId="21" borderId="14" xfId="0" applyNumberFormat="1" applyFont="1" applyFill="1" applyBorder="1" applyAlignment="1" applyProtection="1">
      <alignment horizontal="center"/>
      <protection locked="0"/>
    </xf>
    <xf numFmtId="2" fontId="14" fillId="4" borderId="14" xfId="0" applyNumberFormat="1" applyFont="1" applyFill="1" applyBorder="1" applyAlignment="1" applyProtection="1">
      <alignment horizontal="center"/>
      <protection/>
    </xf>
    <xf numFmtId="2" fontId="14" fillId="25" borderId="14" xfId="0" applyNumberFormat="1" applyFont="1" applyFill="1" applyBorder="1" applyAlignment="1" applyProtection="1">
      <alignment horizontal="center"/>
      <protection/>
    </xf>
    <xf numFmtId="2" fontId="14" fillId="21" borderId="13" xfId="0" applyNumberFormat="1" applyFont="1" applyFill="1" applyBorder="1" applyAlignment="1" applyProtection="1">
      <alignment horizontal="center"/>
      <protection locked="0"/>
    </xf>
    <xf numFmtId="2" fontId="14" fillId="21" borderId="44" xfId="0" applyNumberFormat="1" applyFont="1" applyFill="1" applyBorder="1" applyAlignment="1" applyProtection="1">
      <alignment horizontal="center"/>
      <protection locked="0"/>
    </xf>
    <xf numFmtId="2" fontId="14" fillId="21" borderId="16" xfId="0" applyNumberFormat="1" applyFont="1" applyFill="1" applyBorder="1" applyAlignment="1" applyProtection="1">
      <alignment horizontal="center"/>
      <protection locked="0"/>
    </xf>
    <xf numFmtId="2" fontId="13" fillId="4" borderId="45" xfId="0" applyNumberFormat="1" applyFont="1" applyFill="1" applyBorder="1" applyAlignment="1" applyProtection="1">
      <alignment horizontal="center"/>
      <protection/>
    </xf>
    <xf numFmtId="2" fontId="13" fillId="21" borderId="16" xfId="0" applyNumberFormat="1" applyFont="1" applyFill="1" applyBorder="1" applyAlignment="1" applyProtection="1">
      <alignment horizontal="center"/>
      <protection locked="0"/>
    </xf>
    <xf numFmtId="2" fontId="13" fillId="24" borderId="16" xfId="0" applyNumberFormat="1" applyFont="1" applyFill="1" applyBorder="1" applyAlignment="1" applyProtection="1">
      <alignment horizontal="center"/>
      <protection locked="0"/>
    </xf>
    <xf numFmtId="166" fontId="13" fillId="21" borderId="16" xfId="0" applyNumberFormat="1" applyFont="1" applyFill="1" applyBorder="1" applyAlignment="1" applyProtection="1">
      <alignment horizontal="center"/>
      <protection locked="0"/>
    </xf>
    <xf numFmtId="166" fontId="13" fillId="24" borderId="16" xfId="0" applyNumberFormat="1" applyFont="1" applyFill="1" applyBorder="1" applyAlignment="1" applyProtection="1">
      <alignment horizontal="center"/>
      <protection locked="0"/>
    </xf>
    <xf numFmtId="4" fontId="14" fillId="21" borderId="78" xfId="0" applyNumberFormat="1" applyFont="1" applyFill="1" applyBorder="1" applyAlignment="1" applyProtection="1">
      <alignment horizontal="center"/>
      <protection locked="0"/>
    </xf>
    <xf numFmtId="4" fontId="13" fillId="24" borderId="16" xfId="0" applyNumberFormat="1" applyFont="1" applyFill="1" applyBorder="1" applyAlignment="1" applyProtection="1">
      <alignment horizontal="center"/>
      <protection locked="0"/>
    </xf>
    <xf numFmtId="2" fontId="13" fillId="25" borderId="16" xfId="0" applyNumberFormat="1" applyFont="1" applyFill="1" applyBorder="1" applyAlignment="1" applyProtection="1">
      <alignment horizontal="center"/>
      <protection/>
    </xf>
    <xf numFmtId="2" fontId="13" fillId="21" borderId="44" xfId="0" applyNumberFormat="1" applyFont="1" applyFill="1" applyBorder="1" applyAlignment="1" applyProtection="1">
      <alignment horizontal="center"/>
      <protection locked="0"/>
    </xf>
    <xf numFmtId="2" fontId="14" fillId="25" borderId="15" xfId="0" applyNumberFormat="1" applyFont="1" applyFill="1" applyBorder="1" applyAlignment="1" applyProtection="1">
      <alignment horizontal="center"/>
      <protection/>
    </xf>
    <xf numFmtId="2" fontId="13" fillId="24" borderId="79" xfId="0" applyNumberFormat="1" applyFont="1" applyFill="1" applyBorder="1" applyAlignment="1" applyProtection="1">
      <alignment horizontal="center"/>
      <protection locked="0"/>
    </xf>
    <xf numFmtId="2" fontId="13" fillId="21" borderId="13" xfId="0" applyNumberFormat="1" applyFont="1" applyFill="1" applyBorder="1" applyAlignment="1" applyProtection="1">
      <alignment horizontal="center"/>
      <protection locked="0"/>
    </xf>
    <xf numFmtId="2" fontId="13" fillId="24" borderId="36" xfId="0" applyNumberFormat="1" applyFont="1" applyFill="1" applyBorder="1" applyAlignment="1" applyProtection="1">
      <alignment horizontal="center"/>
      <protection locked="0"/>
    </xf>
    <xf numFmtId="2" fontId="13" fillId="4" borderId="44" xfId="0" applyNumberFormat="1" applyFont="1" applyFill="1" applyBorder="1" applyAlignment="1" applyProtection="1">
      <alignment horizontal="center"/>
      <protection/>
    </xf>
    <xf numFmtId="2" fontId="13" fillId="25" borderId="39" xfId="0" applyNumberFormat="1" applyFont="1" applyFill="1" applyBorder="1" applyAlignment="1" applyProtection="1">
      <alignment horizontal="center"/>
      <protection/>
    </xf>
    <xf numFmtId="4" fontId="13" fillId="4" borderId="16" xfId="0" applyNumberFormat="1" applyFont="1" applyFill="1" applyBorder="1" applyAlignment="1" applyProtection="1">
      <alignment horizontal="center" vertical="center"/>
      <protection/>
    </xf>
    <xf numFmtId="4" fontId="13" fillId="25" borderId="16" xfId="0" applyNumberFormat="1" applyFont="1" applyFill="1" applyBorder="1" applyAlignment="1" applyProtection="1">
      <alignment horizontal="center" vertical="center"/>
      <protection/>
    </xf>
    <xf numFmtId="4" fontId="13" fillId="24" borderId="13" xfId="0" applyNumberFormat="1" applyFont="1" applyFill="1" applyBorder="1" applyAlignment="1" applyProtection="1">
      <alignment horizontal="center" vertical="center"/>
      <protection locked="0"/>
    </xf>
    <xf numFmtId="4" fontId="14" fillId="21" borderId="15" xfId="0" applyNumberFormat="1" applyFont="1" applyFill="1" applyBorder="1" applyAlignment="1" applyProtection="1">
      <alignment horizontal="center" vertical="center"/>
      <protection locked="0"/>
    </xf>
    <xf numFmtId="4" fontId="14" fillId="4" borderId="15" xfId="0" applyNumberFormat="1" applyFont="1" applyFill="1" applyBorder="1" applyAlignment="1" applyProtection="1">
      <alignment horizontal="center" vertical="center"/>
      <protection/>
    </xf>
    <xf numFmtId="4" fontId="14" fillId="21" borderId="78" xfId="0" applyNumberFormat="1" applyFont="1" applyFill="1" applyBorder="1" applyAlignment="1" applyProtection="1">
      <alignment horizontal="center" vertical="center"/>
      <protection locked="0"/>
    </xf>
    <xf numFmtId="4" fontId="14" fillId="25" borderId="15" xfId="0" applyNumberFormat="1" applyFont="1" applyFill="1" applyBorder="1" applyAlignment="1" applyProtection="1">
      <alignment horizontal="center" vertical="center"/>
      <protection/>
    </xf>
    <xf numFmtId="4" fontId="13" fillId="21" borderId="64" xfId="0" applyNumberFormat="1" applyFont="1" applyFill="1" applyBorder="1" applyAlignment="1" applyProtection="1">
      <alignment horizontal="center"/>
      <protection locked="0"/>
    </xf>
    <xf numFmtId="4" fontId="13" fillId="21" borderId="44" xfId="0" applyNumberFormat="1" applyFont="1" applyFill="1" applyBorder="1" applyAlignment="1" applyProtection="1">
      <alignment horizontal="center"/>
      <protection locked="0"/>
    </xf>
    <xf numFmtId="4" fontId="13" fillId="24" borderId="43" xfId="0" applyNumberFormat="1" applyFont="1" applyFill="1" applyBorder="1" applyAlignment="1" applyProtection="1">
      <alignment horizontal="center"/>
      <protection locked="0"/>
    </xf>
    <xf numFmtId="4" fontId="13" fillId="24" borderId="39" xfId="0" applyNumberFormat="1" applyFont="1" applyFill="1" applyBorder="1" applyAlignment="1" applyProtection="1">
      <alignment horizontal="center"/>
      <protection locked="0"/>
    </xf>
    <xf numFmtId="4" fontId="13" fillId="4" borderId="12" xfId="0" applyNumberFormat="1" applyFont="1" applyFill="1" applyBorder="1" applyAlignment="1" applyProtection="1">
      <alignment horizontal="center" vertical="center"/>
      <protection/>
    </xf>
    <xf numFmtId="4" fontId="13" fillId="4" borderId="64" xfId="0" applyNumberFormat="1" applyFont="1" applyFill="1" applyBorder="1" applyAlignment="1" applyProtection="1">
      <alignment horizontal="center" vertical="center"/>
      <protection/>
    </xf>
    <xf numFmtId="4" fontId="13" fillId="25" borderId="52" xfId="0" applyNumberFormat="1" applyFont="1" applyFill="1" applyBorder="1" applyAlignment="1" applyProtection="1">
      <alignment horizontal="center" vertical="center"/>
      <protection/>
    </xf>
    <xf numFmtId="4" fontId="13" fillId="21" borderId="17" xfId="0" applyNumberFormat="1" applyFont="1" applyFill="1" applyBorder="1" applyAlignment="1" applyProtection="1">
      <alignment horizontal="center" vertical="center"/>
      <protection locked="0"/>
    </xf>
    <xf numFmtId="4" fontId="13" fillId="24" borderId="33" xfId="0" applyNumberFormat="1" applyFont="1" applyFill="1" applyBorder="1" applyAlignment="1" applyProtection="1">
      <alignment horizontal="center" vertical="center"/>
      <protection locked="0"/>
    </xf>
    <xf numFmtId="4" fontId="13" fillId="21" borderId="46" xfId="0" applyNumberFormat="1" applyFont="1" applyFill="1" applyBorder="1" applyAlignment="1" applyProtection="1">
      <alignment horizontal="center" vertical="center"/>
      <protection locked="0"/>
    </xf>
    <xf numFmtId="4" fontId="13" fillId="25" borderId="12" xfId="0" applyNumberFormat="1" applyFont="1" applyFill="1" applyBorder="1" applyAlignment="1" applyProtection="1">
      <alignment horizontal="center" vertical="center"/>
      <protection/>
    </xf>
    <xf numFmtId="4" fontId="13" fillId="24" borderId="17" xfId="0" applyNumberFormat="1" applyFont="1" applyFill="1" applyBorder="1" applyAlignment="1" applyProtection="1">
      <alignment horizontal="center" vertical="center"/>
      <protection locked="0"/>
    </xf>
    <xf numFmtId="4" fontId="13" fillId="24" borderId="46" xfId="0" applyNumberFormat="1" applyFont="1" applyFill="1" applyBorder="1" applyAlignment="1" applyProtection="1">
      <alignment horizontal="center" vertical="center"/>
      <protection locked="0"/>
    </xf>
    <xf numFmtId="4" fontId="13" fillId="25" borderId="26" xfId="0" applyNumberFormat="1" applyFont="1" applyFill="1" applyBorder="1" applyAlignment="1" applyProtection="1">
      <alignment horizontal="center" vertical="center"/>
      <protection/>
    </xf>
    <xf numFmtId="49" fontId="14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49" fontId="13" fillId="0" borderId="34" xfId="0" applyNumberFormat="1" applyFont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49" fontId="13" fillId="0" borderId="61" xfId="0" applyNumberFormat="1" applyFont="1" applyBorder="1" applyAlignment="1" applyProtection="1">
      <alignment horizontal="left" vertical="center" wrapText="1"/>
      <protection locked="0"/>
    </xf>
    <xf numFmtId="4" fontId="14" fillId="4" borderId="14" xfId="0" applyNumberFormat="1" applyFont="1" applyFill="1" applyBorder="1" applyAlignment="1" applyProtection="1">
      <alignment horizontal="center" vertical="center"/>
      <protection/>
    </xf>
    <xf numFmtId="4" fontId="14" fillId="25" borderId="19" xfId="0" applyNumberFormat="1" applyFont="1" applyFill="1" applyBorder="1" applyAlignment="1" applyProtection="1">
      <alignment horizontal="center" vertical="center"/>
      <protection/>
    </xf>
    <xf numFmtId="4" fontId="13" fillId="21" borderId="85" xfId="0" applyNumberFormat="1" applyFont="1" applyFill="1" applyBorder="1" applyAlignment="1" applyProtection="1">
      <alignment horizontal="center" vertical="center"/>
      <protection locked="0"/>
    </xf>
    <xf numFmtId="4" fontId="13" fillId="24" borderId="85" xfId="0" applyNumberFormat="1" applyFont="1" applyFill="1" applyBorder="1" applyAlignment="1" applyProtection="1">
      <alignment horizontal="center" vertical="center"/>
      <protection locked="0"/>
    </xf>
    <xf numFmtId="4" fontId="14" fillId="4" borderId="19" xfId="0" applyNumberFormat="1" applyFont="1" applyFill="1" applyBorder="1" applyAlignment="1" applyProtection="1">
      <alignment horizontal="center" vertical="center"/>
      <protection/>
    </xf>
    <xf numFmtId="4" fontId="14" fillId="4" borderId="23" xfId="0" applyNumberFormat="1" applyFont="1" applyFill="1" applyBorder="1" applyAlignment="1" applyProtection="1">
      <alignment horizontal="center" vertical="center"/>
      <protection/>
    </xf>
    <xf numFmtId="4" fontId="13" fillId="25" borderId="15" xfId="0" applyNumberFormat="1" applyFont="1" applyFill="1" applyBorder="1" applyAlignment="1" applyProtection="1">
      <alignment horizontal="center" vertical="center" wrapText="1"/>
      <protection/>
    </xf>
    <xf numFmtId="4" fontId="13" fillId="21" borderId="16" xfId="0" applyNumberFormat="1" applyFont="1" applyFill="1" applyBorder="1" applyAlignment="1" applyProtection="1">
      <alignment horizontal="center" vertical="center"/>
      <protection locked="0"/>
    </xf>
    <xf numFmtId="4" fontId="13" fillId="24" borderId="35" xfId="0" applyNumberFormat="1" applyFont="1" applyFill="1" applyBorder="1" applyAlignment="1" applyProtection="1">
      <alignment horizontal="center" vertical="center"/>
      <protection locked="0"/>
    </xf>
    <xf numFmtId="4" fontId="13" fillId="24" borderId="80" xfId="0" applyNumberFormat="1" applyFont="1" applyFill="1" applyBorder="1" applyAlignment="1" applyProtection="1">
      <alignment horizontal="center" vertical="center"/>
      <protection locked="0"/>
    </xf>
    <xf numFmtId="10" fontId="15" fillId="21" borderId="16" xfId="64" applyNumberFormat="1" applyFont="1" applyFill="1" applyBorder="1" applyAlignment="1" applyProtection="1">
      <alignment horizontal="center" vertical="center" wrapText="1"/>
      <protection locked="0"/>
    </xf>
    <xf numFmtId="4" fontId="15" fillId="21" borderId="16" xfId="64" applyNumberFormat="1" applyFont="1" applyFill="1" applyBorder="1" applyAlignment="1" applyProtection="1">
      <alignment horizontal="center" vertical="center"/>
      <protection locked="0"/>
    </xf>
    <xf numFmtId="4" fontId="15" fillId="21" borderId="32" xfId="64" applyNumberFormat="1" applyFont="1" applyFill="1" applyBorder="1" applyAlignment="1" applyProtection="1">
      <alignment horizontal="center" vertical="center" wrapText="1"/>
      <protection locked="0"/>
    </xf>
    <xf numFmtId="4" fontId="15" fillId="21" borderId="61" xfId="64" applyNumberFormat="1" applyFont="1" applyFill="1" applyBorder="1" applyAlignment="1" applyProtection="1">
      <alignment horizontal="center" vertical="center"/>
      <protection locked="0"/>
    </xf>
    <xf numFmtId="4" fontId="15" fillId="21" borderId="38" xfId="64" applyNumberFormat="1" applyFont="1" applyFill="1" applyBorder="1" applyAlignment="1" applyProtection="1">
      <alignment horizontal="center" vertical="center" wrapText="1"/>
      <protection locked="0"/>
    </xf>
    <xf numFmtId="4" fontId="15" fillId="21" borderId="61" xfId="64" applyNumberFormat="1" applyFont="1" applyFill="1" applyBorder="1" applyAlignment="1" applyProtection="1">
      <alignment horizontal="center" vertical="center" wrapText="1"/>
      <protection locked="0"/>
    </xf>
    <xf numFmtId="2" fontId="15" fillId="24" borderId="13" xfId="0" applyNumberFormat="1" applyFont="1" applyFill="1" applyBorder="1" applyAlignment="1">
      <alignment horizontal="center" vertical="center"/>
    </xf>
    <xf numFmtId="2" fontId="15" fillId="24" borderId="44" xfId="0" applyNumberFormat="1" applyFont="1" applyFill="1" applyBorder="1" applyAlignment="1">
      <alignment horizontal="center" vertical="center"/>
    </xf>
    <xf numFmtId="2" fontId="16" fillId="25" borderId="15" xfId="64" applyNumberFormat="1" applyFont="1" applyFill="1" applyBorder="1" applyAlignment="1">
      <alignment horizontal="center" vertical="center"/>
      <protection/>
    </xf>
    <xf numFmtId="0" fontId="14" fillId="0" borderId="46" xfId="57" applyFont="1" applyFill="1" applyBorder="1" applyProtection="1">
      <alignment horizontal="center" vertical="center" wrapText="1"/>
      <protection locked="0"/>
    </xf>
    <xf numFmtId="0" fontId="14" fillId="0" borderId="48" xfId="57" applyFont="1" applyFill="1" applyBorder="1" applyProtection="1">
      <alignment horizontal="center" vertical="center" wrapText="1"/>
      <protection locked="0"/>
    </xf>
    <xf numFmtId="0" fontId="14" fillId="0" borderId="49" xfId="57" applyFont="1" applyFill="1" applyBorder="1" applyProtection="1">
      <alignment horizontal="center" vertical="center" wrapText="1"/>
      <protection locked="0"/>
    </xf>
    <xf numFmtId="4" fontId="15" fillId="4" borderId="7" xfId="0" applyNumberFormat="1" applyFont="1" applyFill="1" applyBorder="1" applyAlignment="1" applyProtection="1">
      <alignment horizontal="center" vertical="center"/>
      <protection/>
    </xf>
    <xf numFmtId="182" fontId="15" fillId="4" borderId="17" xfId="77" applyNumberFormat="1" applyFont="1" applyFill="1" applyBorder="1" applyAlignment="1" applyProtection="1">
      <alignment horizontal="center" vertical="center"/>
      <protection/>
    </xf>
    <xf numFmtId="0" fontId="13" fillId="0" borderId="64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45" xfId="0" applyFont="1" applyFill="1" applyBorder="1" applyAlignment="1" applyProtection="1">
      <alignment horizontal="left" vertical="center" wrapText="1"/>
      <protection locked="0"/>
    </xf>
    <xf numFmtId="0" fontId="13" fillId="0" borderId="77" xfId="0" applyFont="1" applyFill="1" applyBorder="1" applyAlignment="1" applyProtection="1">
      <alignment horizontal="center"/>
      <protection locked="0"/>
    </xf>
    <xf numFmtId="164" fontId="13" fillId="24" borderId="40" xfId="0" applyNumberFormat="1" applyFont="1" applyFill="1" applyBorder="1" applyAlignment="1" applyProtection="1">
      <alignment horizontal="center"/>
      <protection locked="0"/>
    </xf>
    <xf numFmtId="164" fontId="13" fillId="24" borderId="45" xfId="0" applyNumberFormat="1" applyFont="1" applyFill="1" applyBorder="1" applyAlignment="1" applyProtection="1">
      <alignment horizontal="center"/>
      <protection locked="0"/>
    </xf>
    <xf numFmtId="2" fontId="13" fillId="24" borderId="13" xfId="0" applyNumberFormat="1" applyFont="1" applyFill="1" applyBorder="1" applyAlignment="1" applyProtection="1">
      <alignment horizontal="center"/>
      <protection locked="0"/>
    </xf>
    <xf numFmtId="2" fontId="13" fillId="25" borderId="45" xfId="0" applyNumberFormat="1" applyFont="1" applyFill="1" applyBorder="1" applyAlignment="1" applyProtection="1">
      <alignment horizontal="center"/>
      <protection/>
    </xf>
    <xf numFmtId="49" fontId="2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9" fontId="15" fillId="4" borderId="28" xfId="0" applyNumberFormat="1" applyFont="1" applyFill="1" applyBorder="1" applyAlignment="1" applyProtection="1">
      <alignment horizontal="center" vertical="center"/>
      <protection/>
    </xf>
    <xf numFmtId="169" fontId="15" fillId="4" borderId="64" xfId="0" applyNumberFormat="1" applyFont="1" applyFill="1" applyBorder="1" applyAlignment="1" applyProtection="1">
      <alignment horizontal="center" vertical="center"/>
      <protection/>
    </xf>
    <xf numFmtId="169" fontId="15" fillId="4" borderId="77" xfId="0" applyNumberFormat="1" applyFont="1" applyFill="1" applyBorder="1" applyAlignment="1" applyProtection="1">
      <alignment horizontal="center" vertical="center"/>
      <protection/>
    </xf>
    <xf numFmtId="4" fontId="15" fillId="4" borderId="51" xfId="0" applyNumberFormat="1" applyFont="1" applyFill="1" applyBorder="1" applyAlignment="1" applyProtection="1">
      <alignment horizontal="center" vertical="center"/>
      <protection/>
    </xf>
    <xf numFmtId="4" fontId="15" fillId="4" borderId="55" xfId="0" applyNumberFormat="1" applyFont="1" applyFill="1" applyBorder="1" applyAlignment="1" applyProtection="1">
      <alignment horizontal="center" vertical="center"/>
      <protection/>
    </xf>
    <xf numFmtId="4" fontId="15" fillId="25" borderId="51" xfId="0" applyNumberFormat="1" applyFont="1" applyFill="1" applyBorder="1" applyAlignment="1" applyProtection="1">
      <alignment horizontal="center" vertical="center"/>
      <protection/>
    </xf>
    <xf numFmtId="4" fontId="15" fillId="24" borderId="45" xfId="0" applyNumberFormat="1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 wrapText="1" shrinkToFit="1"/>
      <protection/>
    </xf>
    <xf numFmtId="0" fontId="15" fillId="0" borderId="33" xfId="0" applyFont="1" applyFill="1" applyBorder="1" applyAlignment="1" applyProtection="1">
      <alignment horizontal="center" vertical="center" wrapText="1" shrinkToFit="1"/>
      <protection/>
    </xf>
    <xf numFmtId="49" fontId="15" fillId="0" borderId="64" xfId="0" applyNumberFormat="1" applyFont="1" applyBorder="1" applyAlignment="1" applyProtection="1">
      <alignment horizontal="center" vertical="center" wrapText="1" shrinkToFit="1"/>
      <protection/>
    </xf>
    <xf numFmtId="4" fontId="16" fillId="4" borderId="75" xfId="0" applyNumberFormat="1" applyFont="1" applyFill="1" applyBorder="1" applyAlignment="1" applyProtection="1">
      <alignment horizontal="center" vertical="center"/>
      <protection/>
    </xf>
    <xf numFmtId="4" fontId="16" fillId="4" borderId="45" xfId="0" applyNumberFormat="1" applyFont="1" applyFill="1" applyBorder="1" applyAlignment="1" applyProtection="1">
      <alignment horizontal="center" vertical="center"/>
      <protection/>
    </xf>
    <xf numFmtId="4" fontId="16" fillId="25" borderId="80" xfId="0" applyNumberFormat="1" applyFont="1" applyFill="1" applyBorder="1" applyAlignment="1" applyProtection="1">
      <alignment horizontal="center" vertical="center"/>
      <protection/>
    </xf>
    <xf numFmtId="4" fontId="16" fillId="4" borderId="51" xfId="0" applyNumberFormat="1" applyFont="1" applyFill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4" fontId="16" fillId="25" borderId="45" xfId="0" applyNumberFormat="1" applyFont="1" applyFill="1" applyBorder="1" applyAlignment="1" applyProtection="1">
      <alignment horizontal="center" vertical="center"/>
      <protection/>
    </xf>
    <xf numFmtId="4" fontId="16" fillId="4" borderId="15" xfId="0" applyNumberFormat="1" applyFont="1" applyFill="1" applyBorder="1" applyAlignment="1" applyProtection="1">
      <alignment horizontal="center" vertical="center"/>
      <protection/>
    </xf>
    <xf numFmtId="4" fontId="16" fillId="25" borderId="15" xfId="0" applyNumberFormat="1" applyFont="1" applyFill="1" applyBorder="1" applyAlignment="1" applyProtection="1">
      <alignment horizontal="center" vertical="center"/>
      <protection/>
    </xf>
    <xf numFmtId="0" fontId="15" fillId="25" borderId="13" xfId="0" applyFont="1" applyFill="1" applyBorder="1" applyAlignment="1" applyProtection="1">
      <alignment horizontal="center" vertical="center" wrapText="1" shrinkToFit="1"/>
      <protection/>
    </xf>
    <xf numFmtId="0" fontId="16" fillId="4" borderId="45" xfId="0" applyFont="1" applyFill="1" applyBorder="1" applyAlignment="1" applyProtection="1">
      <alignment horizontal="left" vertical="center" wrapText="1" shrinkToFit="1"/>
      <protection/>
    </xf>
    <xf numFmtId="4" fontId="15" fillId="25" borderId="36" xfId="0" applyNumberFormat="1" applyFont="1" applyFill="1" applyBorder="1" applyAlignment="1" applyProtection="1">
      <alignment horizontal="center" vertical="center"/>
      <protection/>
    </xf>
    <xf numFmtId="4" fontId="15" fillId="25" borderId="79" xfId="0" applyNumberFormat="1" applyFont="1" applyFill="1" applyBorder="1" applyAlignment="1" applyProtection="1">
      <alignment horizontal="center" vertical="center"/>
      <protection/>
    </xf>
    <xf numFmtId="4" fontId="15" fillId="25" borderId="39" xfId="0" applyNumberFormat="1" applyFont="1" applyFill="1" applyBorder="1" applyAlignment="1" applyProtection="1">
      <alignment horizontal="center" vertical="center"/>
      <protection/>
    </xf>
    <xf numFmtId="169" fontId="15" fillId="4" borderId="13" xfId="0" applyNumberFormat="1" applyFont="1" applyFill="1" applyBorder="1" applyAlignment="1" applyProtection="1">
      <alignment horizontal="center" vertical="center"/>
      <protection/>
    </xf>
    <xf numFmtId="10" fontId="15" fillId="4" borderId="13" xfId="0" applyNumberFormat="1" applyFont="1" applyFill="1" applyBorder="1" applyAlignment="1" applyProtection="1">
      <alignment horizontal="center" vertical="center"/>
      <protection/>
    </xf>
    <xf numFmtId="2" fontId="13" fillId="25" borderId="15" xfId="0" applyNumberFormat="1" applyFont="1" applyFill="1" applyBorder="1" applyAlignment="1" applyProtection="1">
      <alignment horizontal="center"/>
      <protection/>
    </xf>
    <xf numFmtId="2" fontId="13" fillId="25" borderId="13" xfId="0" applyNumberFormat="1" applyFont="1" applyFill="1" applyBorder="1" applyAlignment="1" applyProtection="1">
      <alignment horizontal="center"/>
      <protection/>
    </xf>
    <xf numFmtId="2" fontId="13" fillId="24" borderId="44" xfId="0" applyNumberFormat="1" applyFont="1" applyFill="1" applyBorder="1" applyAlignment="1" applyProtection="1">
      <alignment horizontal="center"/>
      <protection locked="0"/>
    </xf>
    <xf numFmtId="4" fontId="13" fillId="4" borderId="15" xfId="0" applyNumberFormat="1" applyFont="1" applyFill="1" applyBorder="1" applyAlignment="1" applyProtection="1">
      <alignment horizontal="center" vertical="center"/>
      <protection/>
    </xf>
    <xf numFmtId="4" fontId="13" fillId="25" borderId="15" xfId="0" applyNumberFormat="1" applyFont="1" applyFill="1" applyBorder="1" applyAlignment="1" applyProtection="1">
      <alignment horizontal="center" vertical="center"/>
      <protection/>
    </xf>
    <xf numFmtId="4" fontId="18" fillId="0" borderId="51" xfId="0" applyNumberFormat="1" applyFont="1" applyFill="1" applyBorder="1" applyAlignment="1" applyProtection="1">
      <alignment horizontal="right" vertical="center"/>
      <protection/>
    </xf>
    <xf numFmtId="49" fontId="18" fillId="0" borderId="84" xfId="0" applyNumberFormat="1" applyFont="1" applyFill="1" applyBorder="1" applyAlignment="1" applyProtection="1">
      <alignment horizontal="left" vertical="center" wrapText="1"/>
      <protection/>
    </xf>
    <xf numFmtId="0" fontId="21" fillId="0" borderId="36" xfId="0" applyFont="1" applyFill="1" applyBorder="1" applyAlignment="1" applyProtection="1">
      <alignment horizontal="left" vertical="center" wrapText="1" shrinkToFit="1"/>
      <protection/>
    </xf>
    <xf numFmtId="49" fontId="18" fillId="0" borderId="36" xfId="0" applyNumberFormat="1" applyFont="1" applyFill="1" applyBorder="1" applyAlignment="1" applyProtection="1">
      <alignment horizontal="left" vertical="center" wrapText="1"/>
      <protection/>
    </xf>
    <xf numFmtId="49" fontId="18" fillId="0" borderId="13" xfId="0" applyNumberFormat="1" applyFont="1" applyFill="1" applyBorder="1" applyAlignment="1" applyProtection="1">
      <alignment horizontal="left" vertical="center" wrapText="1" shrinkToFit="1"/>
      <protection/>
    </xf>
    <xf numFmtId="49" fontId="18" fillId="0" borderId="51" xfId="0" applyNumberFormat="1" applyFont="1" applyFill="1" applyBorder="1" applyAlignment="1" applyProtection="1">
      <alignment horizontal="left" vertical="center" wrapText="1"/>
      <protection/>
    </xf>
    <xf numFmtId="49" fontId="18" fillId="0" borderId="15" xfId="0" applyNumberFormat="1" applyFont="1" applyFill="1" applyBorder="1" applyAlignment="1" applyProtection="1">
      <alignment horizontal="left" vertical="center" wrapText="1"/>
      <protection/>
    </xf>
    <xf numFmtId="49" fontId="18" fillId="0" borderId="79" xfId="0" applyNumberFormat="1" applyFont="1" applyFill="1" applyBorder="1" applyAlignment="1" applyProtection="1">
      <alignment horizontal="left" vertical="center" wrapText="1"/>
      <protection/>
    </xf>
    <xf numFmtId="0" fontId="33" fillId="0" borderId="36" xfId="0" applyFont="1" applyFill="1" applyBorder="1" applyAlignment="1" applyProtection="1">
      <alignment horizontal="left" vertical="center" wrapText="1" shrinkToFit="1"/>
      <protection/>
    </xf>
    <xf numFmtId="4" fontId="21" fillId="0" borderId="78" xfId="0" applyNumberFormat="1" applyFont="1" applyFill="1" applyBorder="1" applyAlignment="1" applyProtection="1">
      <alignment horizontal="center" vertical="center"/>
      <protection locked="0"/>
    </xf>
    <xf numFmtId="4" fontId="15" fillId="4" borderId="35" xfId="0" applyNumberFormat="1" applyFont="1" applyFill="1" applyBorder="1" applyAlignment="1" applyProtection="1">
      <alignment horizontal="center" vertical="center"/>
      <protection/>
    </xf>
    <xf numFmtId="4" fontId="15" fillId="4" borderId="36" xfId="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 wrapText="1"/>
      <protection hidden="1" locked="0"/>
    </xf>
    <xf numFmtId="4" fontId="13" fillId="0" borderId="64" xfId="0" applyNumberFormat="1" applyFont="1" applyFill="1" applyBorder="1" applyAlignment="1" applyProtection="1">
      <alignment horizontal="center" vertical="center"/>
      <protection locked="0"/>
    </xf>
    <xf numFmtId="4" fontId="14" fillId="4" borderId="64" xfId="0" applyNumberFormat="1" applyFont="1" applyFill="1" applyBorder="1" applyAlignment="1" applyProtection="1">
      <alignment horizontal="center" vertical="center"/>
      <protection/>
    </xf>
    <xf numFmtId="4" fontId="14" fillId="25" borderId="79" xfId="0" applyNumberFormat="1" applyFont="1" applyFill="1" applyBorder="1" applyAlignment="1" applyProtection="1">
      <alignment horizontal="center" vertical="center"/>
      <protection/>
    </xf>
    <xf numFmtId="4" fontId="14" fillId="4" borderId="13" xfId="0" applyNumberFormat="1" applyFont="1" applyFill="1" applyBorder="1" applyAlignment="1" applyProtection="1">
      <alignment horizontal="center" vertical="center"/>
      <protection/>
    </xf>
    <xf numFmtId="4" fontId="14" fillId="25" borderId="36" xfId="0" applyNumberFormat="1" applyFont="1" applyFill="1" applyBorder="1" applyAlignment="1" applyProtection="1">
      <alignment horizontal="center" vertical="center"/>
      <protection/>
    </xf>
    <xf numFmtId="4" fontId="14" fillId="21" borderId="23" xfId="0" applyNumberFormat="1" applyFont="1" applyFill="1" applyBorder="1" applyAlignment="1" applyProtection="1">
      <alignment horizontal="center" vertical="center"/>
      <protection locked="0"/>
    </xf>
    <xf numFmtId="4" fontId="14" fillId="4" borderId="51" xfId="0" applyNumberFormat="1" applyFont="1" applyFill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/>
      <protection/>
    </xf>
    <xf numFmtId="4" fontId="16" fillId="25" borderId="51" xfId="0" applyNumberFormat="1" applyFont="1" applyFill="1" applyBorder="1" applyAlignment="1" applyProtection="1">
      <alignment horizontal="center" vertical="center"/>
      <protection/>
    </xf>
    <xf numFmtId="164" fontId="15" fillId="4" borderId="13" xfId="0" applyNumberFormat="1" applyFont="1" applyFill="1" applyBorder="1" applyAlignment="1" applyProtection="1">
      <alignment horizontal="center" vertical="center"/>
      <protection/>
    </xf>
    <xf numFmtId="169" fontId="15" fillId="24" borderId="16" xfId="0" applyNumberFormat="1" applyFont="1" applyFill="1" applyBorder="1" applyAlignment="1" applyProtection="1">
      <alignment horizontal="center" vertical="center"/>
      <protection locked="0"/>
    </xf>
    <xf numFmtId="169" fontId="15" fillId="24" borderId="45" xfId="0" applyNumberFormat="1" applyFont="1" applyFill="1" applyBorder="1" applyAlignment="1" applyProtection="1">
      <alignment horizontal="center" vertical="center"/>
      <protection locked="0"/>
    </xf>
    <xf numFmtId="164" fontId="15" fillId="25" borderId="16" xfId="0" applyNumberFormat="1" applyFont="1" applyFill="1" applyBorder="1" applyAlignment="1" applyProtection="1">
      <alignment horizontal="center" vertical="center"/>
      <protection locked="0"/>
    </xf>
    <xf numFmtId="10" fontId="15" fillId="24" borderId="67" xfId="0" applyNumberFormat="1" applyFont="1" applyFill="1" applyBorder="1" applyAlignment="1" applyProtection="1">
      <alignment horizontal="center" vertical="center"/>
      <protection locked="0"/>
    </xf>
    <xf numFmtId="2" fontId="16" fillId="4" borderId="15" xfId="0" applyNumberFormat="1" applyFont="1" applyFill="1" applyBorder="1" applyAlignment="1">
      <alignment horizontal="center" vertical="center"/>
    </xf>
    <xf numFmtId="2" fontId="16" fillId="25" borderId="56" xfId="0" applyNumberFormat="1" applyFont="1" applyFill="1" applyBorder="1" applyAlignment="1">
      <alignment horizontal="center" vertical="center"/>
    </xf>
    <xf numFmtId="4" fontId="15" fillId="4" borderId="61" xfId="0" applyNumberFormat="1" applyFont="1" applyFill="1" applyBorder="1" applyAlignment="1" applyProtection="1">
      <alignment horizontal="center" vertical="center"/>
      <protection/>
    </xf>
    <xf numFmtId="4" fontId="15" fillId="4" borderId="39" xfId="0" applyNumberFormat="1" applyFont="1" applyFill="1" applyBorder="1" applyAlignment="1" applyProtection="1">
      <alignment horizontal="center" vertical="center"/>
      <protection/>
    </xf>
    <xf numFmtId="4" fontId="15" fillId="24" borderId="44" xfId="0" applyNumberFormat="1" applyFont="1" applyFill="1" applyBorder="1" applyAlignment="1" applyProtection="1">
      <alignment horizontal="center" vertical="center"/>
      <protection/>
    </xf>
    <xf numFmtId="4" fontId="15" fillId="25" borderId="39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 wrapText="1" shrinkToFit="1"/>
      <protection/>
    </xf>
    <xf numFmtId="4" fontId="16" fillId="4" borderId="56" xfId="0" applyNumberFormat="1" applyFont="1" applyFill="1" applyBorder="1" applyAlignment="1" applyProtection="1">
      <alignment horizontal="center" vertical="center"/>
      <protection/>
    </xf>
    <xf numFmtId="4" fontId="16" fillId="25" borderId="56" xfId="0" applyNumberFormat="1" applyFont="1" applyFill="1" applyBorder="1" applyAlignment="1" applyProtection="1">
      <alignment horizontal="center" vertical="center"/>
      <protection/>
    </xf>
    <xf numFmtId="4" fontId="15" fillId="24" borderId="44" xfId="0" applyNumberFormat="1" applyFont="1" applyFill="1" applyBorder="1" applyAlignment="1" applyProtection="1">
      <alignment horizontal="center" vertical="center"/>
      <protection locked="0"/>
    </xf>
    <xf numFmtId="4" fontId="15" fillId="4" borderId="44" xfId="0" applyNumberFormat="1" applyFont="1" applyFill="1" applyBorder="1" applyAlignment="1">
      <alignment horizontal="center" vertical="center"/>
    </xf>
    <xf numFmtId="4" fontId="15" fillId="25" borderId="39" xfId="0" applyNumberFormat="1" applyFont="1" applyFill="1" applyBorder="1" applyAlignment="1">
      <alignment horizontal="center" vertical="center"/>
    </xf>
    <xf numFmtId="169" fontId="15" fillId="25" borderId="13" xfId="0" applyNumberFormat="1" applyFont="1" applyFill="1" applyBorder="1" applyAlignment="1" applyProtection="1">
      <alignment horizontal="center" vertical="center"/>
      <protection/>
    </xf>
    <xf numFmtId="4" fontId="15" fillId="25" borderId="45" xfId="0" applyNumberFormat="1" applyFont="1" applyFill="1" applyBorder="1" applyAlignment="1" applyProtection="1">
      <alignment horizontal="center" vertical="center"/>
      <protection locked="0"/>
    </xf>
    <xf numFmtId="4" fontId="15" fillId="4" borderId="30" xfId="0" applyNumberFormat="1" applyFont="1" applyFill="1" applyBorder="1" applyAlignment="1" applyProtection="1">
      <alignment horizontal="center" vertical="center"/>
      <protection/>
    </xf>
    <xf numFmtId="2" fontId="14" fillId="0" borderId="15" xfId="0" applyNumberFormat="1" applyFont="1" applyFill="1" applyBorder="1" applyAlignment="1" applyProtection="1">
      <alignment horizontal="center"/>
      <protection/>
    </xf>
    <xf numFmtId="165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left" vertical="center" wrapText="1"/>
      <protection/>
    </xf>
    <xf numFmtId="10" fontId="15" fillId="24" borderId="13" xfId="0" applyNumberFormat="1" applyFont="1" applyFill="1" applyBorder="1" applyAlignment="1" applyProtection="1">
      <alignment horizontal="center" vertical="center"/>
      <protection locked="0"/>
    </xf>
    <xf numFmtId="10" fontId="15" fillId="24" borderId="45" xfId="0" applyNumberFormat="1" applyFont="1" applyFill="1" applyBorder="1" applyAlignment="1" applyProtection="1">
      <alignment horizontal="center" vertical="center"/>
      <protection locked="0"/>
    </xf>
    <xf numFmtId="165" fontId="15" fillId="0" borderId="16" xfId="0" applyNumberFormat="1" applyFont="1" applyFill="1" applyBorder="1" applyAlignment="1" applyProtection="1">
      <alignment horizontal="center" vertical="center" wrapText="1"/>
      <protection/>
    </xf>
    <xf numFmtId="10" fontId="15" fillId="0" borderId="13" xfId="0" applyNumberFormat="1" applyFont="1" applyFill="1" applyBorder="1" applyAlignment="1" applyProtection="1">
      <alignment horizontal="center" vertical="center"/>
      <protection/>
    </xf>
    <xf numFmtId="4" fontId="21" fillId="0" borderId="86" xfId="0" applyNumberFormat="1" applyFont="1" applyFill="1" applyBorder="1" applyAlignment="1" applyProtection="1">
      <alignment horizontal="center" vertical="center"/>
      <protection locked="0"/>
    </xf>
    <xf numFmtId="4" fontId="21" fillId="0" borderId="81" xfId="0" applyNumberFormat="1" applyFont="1" applyFill="1" applyBorder="1" applyAlignment="1" applyProtection="1">
      <alignment horizontal="center" vertical="center"/>
      <protection locked="0"/>
    </xf>
    <xf numFmtId="4" fontId="21" fillId="0" borderId="69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vertical="center" wrapText="1"/>
      <protection hidden="1" locked="0"/>
    </xf>
    <xf numFmtId="4" fontId="16" fillId="4" borderId="82" xfId="0" applyNumberFormat="1" applyFont="1" applyFill="1" applyBorder="1" applyAlignment="1" applyProtection="1">
      <alignment horizontal="center" vertical="center"/>
      <protection/>
    </xf>
    <xf numFmtId="4" fontId="16" fillId="4" borderId="55" xfId="0" applyNumberFormat="1" applyFont="1" applyFill="1" applyBorder="1" applyAlignment="1" applyProtection="1">
      <alignment horizontal="center" vertical="center"/>
      <protection/>
    </xf>
    <xf numFmtId="0" fontId="16" fillId="0" borderId="75" xfId="0" applyFont="1" applyBorder="1" applyAlignment="1" applyProtection="1">
      <alignment horizontal="left" vertical="center" wrapText="1" shrinkToFit="1"/>
      <protection/>
    </xf>
    <xf numFmtId="169" fontId="15" fillId="25" borderId="52" xfId="0" applyNumberFormat="1" applyFont="1" applyFill="1" applyBorder="1" applyAlignment="1" applyProtection="1">
      <alignment horizontal="center" vertical="center"/>
      <protection/>
    </xf>
    <xf numFmtId="4" fontId="15" fillId="24" borderId="60" xfId="0" applyNumberFormat="1" applyFont="1" applyFill="1" applyBorder="1" applyAlignment="1" applyProtection="1">
      <alignment horizontal="center" vertical="center"/>
      <protection/>
    </xf>
    <xf numFmtId="4" fontId="15" fillId="25" borderId="63" xfId="0" applyNumberFormat="1" applyFont="1" applyFill="1" applyBorder="1" applyAlignment="1" applyProtection="1">
      <alignment horizontal="center" vertical="center"/>
      <protection/>
    </xf>
    <xf numFmtId="0" fontId="22" fillId="0" borderId="40" xfId="0" applyFont="1" applyBorder="1" applyAlignment="1">
      <alignment horizontal="center" vertical="center"/>
    </xf>
    <xf numFmtId="4" fontId="15" fillId="4" borderId="17" xfId="0" applyNumberFormat="1" applyFont="1" applyFill="1" applyBorder="1" applyAlignment="1" applyProtection="1">
      <alignment horizontal="center" vertical="center"/>
      <protection/>
    </xf>
    <xf numFmtId="4" fontId="15" fillId="4" borderId="18" xfId="0" applyNumberFormat="1" applyFont="1" applyFill="1" applyBorder="1" applyAlignment="1" applyProtection="1">
      <alignment horizontal="center" vertical="center"/>
      <protection/>
    </xf>
    <xf numFmtId="0" fontId="15" fillId="4" borderId="15" xfId="0" applyFont="1" applyFill="1" applyBorder="1" applyAlignment="1" applyProtection="1">
      <alignment horizontal="center" vertical="center"/>
      <protection/>
    </xf>
    <xf numFmtId="2" fontId="14" fillId="21" borderId="63" xfId="0" applyNumberFormat="1" applyFont="1" applyFill="1" applyBorder="1" applyAlignment="1" applyProtection="1">
      <alignment horizontal="center"/>
      <protection locked="0"/>
    </xf>
    <xf numFmtId="2" fontId="14" fillId="21" borderId="51" xfId="0" applyNumberFormat="1" applyFont="1" applyFill="1" applyBorder="1" applyAlignment="1" applyProtection="1">
      <alignment horizontal="center"/>
      <protection locked="0"/>
    </xf>
    <xf numFmtId="4" fontId="14" fillId="21" borderId="32" xfId="0" applyNumberFormat="1" applyFont="1" applyFill="1" applyBorder="1" applyAlignment="1" applyProtection="1">
      <alignment horizontal="center"/>
      <protection locked="0"/>
    </xf>
    <xf numFmtId="4" fontId="14" fillId="4" borderId="13" xfId="0" applyNumberFormat="1" applyFont="1" applyFill="1" applyBorder="1" applyAlignment="1" applyProtection="1">
      <alignment horizontal="center"/>
      <protection/>
    </xf>
    <xf numFmtId="4" fontId="14" fillId="25" borderId="13" xfId="0" applyNumberFormat="1" applyFont="1" applyFill="1" applyBorder="1" applyAlignment="1" applyProtection="1">
      <alignment horizontal="center"/>
      <protection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4" fontId="13" fillId="24" borderId="63" xfId="0" applyNumberFormat="1" applyFont="1" applyFill="1" applyBorder="1" applyAlignment="1" applyProtection="1">
      <alignment horizontal="center" vertical="center"/>
      <protection locked="0"/>
    </xf>
    <xf numFmtId="49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72" xfId="0" applyNumberFormat="1" applyFont="1" applyFill="1" applyBorder="1" applyAlignment="1" applyProtection="1">
      <alignment horizontal="center" vertical="center"/>
      <protection locked="0"/>
    </xf>
    <xf numFmtId="49" fontId="14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4" fontId="13" fillId="4" borderId="26" xfId="0" applyNumberFormat="1" applyFont="1" applyFill="1" applyBorder="1" applyAlignment="1" applyProtection="1">
      <alignment horizontal="center" vertical="center"/>
      <protection/>
    </xf>
    <xf numFmtId="164" fontId="13" fillId="0" borderId="44" xfId="0" applyNumberFormat="1" applyFont="1" applyFill="1" applyBorder="1" applyAlignment="1" applyProtection="1">
      <alignment horizontal="right" vertical="center"/>
      <protection locked="0"/>
    </xf>
    <xf numFmtId="0" fontId="15" fillId="0" borderId="34" xfId="0" applyFont="1" applyBorder="1" applyAlignment="1" applyProtection="1">
      <alignment horizontal="left" vertical="center" wrapText="1" indent="2"/>
      <protection locked="0"/>
    </xf>
    <xf numFmtId="169" fontId="13" fillId="21" borderId="43" xfId="79" applyNumberFormat="1" applyFont="1" applyFill="1" applyBorder="1" applyProtection="1">
      <alignment horizontal="right"/>
      <protection/>
    </xf>
    <xf numFmtId="10" fontId="15" fillId="4" borderId="7" xfId="77" applyNumberFormat="1" applyFont="1" applyFill="1" applyBorder="1" applyAlignment="1" applyProtection="1">
      <alignment horizontal="center" vertical="center"/>
      <protection/>
    </xf>
    <xf numFmtId="10" fontId="15" fillId="25" borderId="43" xfId="0" applyNumberFormat="1" applyFont="1" applyFill="1" applyBorder="1" applyAlignment="1" applyProtection="1">
      <alignment horizontal="center" vertical="center"/>
      <protection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47" xfId="57" applyFont="1" applyBorder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19" xfId="49" applyFont="1" applyFill="1" applyBorder="1" applyAlignment="1" applyProtection="1">
      <alignment horizontal="center" wrapText="1"/>
      <protection locked="0"/>
    </xf>
    <xf numFmtId="0" fontId="13" fillId="0" borderId="20" xfId="49" applyFont="1" applyFill="1" applyBorder="1" applyAlignment="1" applyProtection="1">
      <alignment horizontal="left" wrapText="1"/>
      <protection locked="0"/>
    </xf>
    <xf numFmtId="165" fontId="13" fillId="4" borderId="7" xfId="0" applyNumberFormat="1" applyFont="1" applyFill="1" applyBorder="1" applyAlignment="1" applyProtection="1">
      <alignment/>
      <protection/>
    </xf>
    <xf numFmtId="165" fontId="2" fillId="20" borderId="0" xfId="49" applyNumberFormat="1" applyFill="1" applyBorder="1" applyAlignment="1" applyProtection="1">
      <alignment horizontal="center"/>
      <protection locked="0"/>
    </xf>
    <xf numFmtId="165" fontId="13" fillId="4" borderId="20" xfId="0" applyNumberFormat="1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2" fontId="13" fillId="21" borderId="64" xfId="0" applyNumberFormat="1" applyFont="1" applyFill="1" applyBorder="1" applyAlignment="1" applyProtection="1">
      <alignment horizontal="center" vertical="center"/>
      <protection locked="0"/>
    </xf>
    <xf numFmtId="0" fontId="13" fillId="4" borderId="44" xfId="0" applyNumberFormat="1" applyFont="1" applyFill="1" applyBorder="1" applyAlignment="1" applyProtection="1">
      <alignment horizontal="center" vertical="center"/>
      <protection/>
    </xf>
    <xf numFmtId="2" fontId="13" fillId="25" borderId="44" xfId="0" applyNumberFormat="1" applyFont="1" applyFill="1" applyBorder="1" applyAlignment="1" applyProtection="1">
      <alignment horizontal="center" vertical="center"/>
      <protection/>
    </xf>
    <xf numFmtId="10" fontId="13" fillId="21" borderId="64" xfId="0" applyNumberFormat="1" applyFont="1" applyFill="1" applyBorder="1" applyAlignment="1" applyProtection="1">
      <alignment horizontal="center" vertical="center"/>
      <protection locked="0"/>
    </xf>
    <xf numFmtId="10" fontId="13" fillId="21" borderId="13" xfId="0" applyNumberFormat="1" applyFont="1" applyFill="1" applyBorder="1" applyAlignment="1" applyProtection="1">
      <alignment horizontal="center" vertical="center"/>
      <protection locked="0"/>
    </xf>
    <xf numFmtId="10" fontId="13" fillId="4" borderId="44" xfId="0" applyNumberFormat="1" applyFont="1" applyFill="1" applyBorder="1" applyAlignment="1" applyProtection="1">
      <alignment horizontal="center" vertical="center"/>
      <protection/>
    </xf>
    <xf numFmtId="10" fontId="13" fillId="4" borderId="45" xfId="0" applyNumberFormat="1" applyFont="1" applyFill="1" applyBorder="1" applyAlignment="1" applyProtection="1">
      <alignment horizontal="center" vertical="center"/>
      <protection/>
    </xf>
    <xf numFmtId="10" fontId="13" fillId="25" borderId="44" xfId="0" applyNumberFormat="1" applyFont="1" applyFill="1" applyBorder="1" applyAlignment="1" applyProtection="1">
      <alignment horizontal="center" vertical="center"/>
      <protection/>
    </xf>
    <xf numFmtId="2" fontId="14" fillId="21" borderId="64" xfId="0" applyNumberFormat="1" applyFont="1" applyFill="1" applyBorder="1" applyAlignment="1" applyProtection="1">
      <alignment horizontal="center" vertical="center"/>
      <protection locked="0"/>
    </xf>
    <xf numFmtId="4" fontId="13" fillId="24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6" fillId="0" borderId="23" xfId="0" applyFont="1" applyBorder="1" applyAlignment="1">
      <alignment vertical="center"/>
    </xf>
    <xf numFmtId="0" fontId="18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28" xfId="0" applyFont="1" applyBorder="1" applyAlignment="1" applyProtection="1">
      <alignment vertical="top" wrapText="1"/>
      <protection locked="0"/>
    </xf>
    <xf numFmtId="169" fontId="13" fillId="4" borderId="12" xfId="79" applyNumberFormat="1" applyFont="1" applyBorder="1" applyProtection="1">
      <alignment horizontal="right"/>
      <protection/>
    </xf>
    <xf numFmtId="169" fontId="13" fillId="4" borderId="18" xfId="79" applyNumberFormat="1" applyFont="1" applyBorder="1" applyProtection="1">
      <alignment horizontal="right"/>
      <protection/>
    </xf>
    <xf numFmtId="169" fontId="13" fillId="4" borderId="47" xfId="79" applyNumberFormat="1" applyFont="1" applyBorder="1" applyProtection="1">
      <alignment horizontal="right"/>
      <protection/>
    </xf>
    <xf numFmtId="0" fontId="13" fillId="0" borderId="29" xfId="0" applyFont="1" applyBorder="1" applyAlignment="1" applyProtection="1">
      <alignment vertical="top" wrapText="1"/>
      <protection locked="0"/>
    </xf>
    <xf numFmtId="169" fontId="13" fillId="0" borderId="17" xfId="0" applyNumberFormat="1" applyFont="1" applyBorder="1" applyAlignment="1" applyProtection="1">
      <alignment horizontal="center"/>
      <protection locked="0"/>
    </xf>
    <xf numFmtId="169" fontId="13" fillId="0" borderId="7" xfId="79" applyNumberFormat="1" applyFont="1" applyFill="1" applyBorder="1" applyAlignment="1" applyProtection="1">
      <alignment horizontal="center"/>
      <protection locked="0"/>
    </xf>
    <xf numFmtId="169" fontId="13" fillId="4" borderId="7" xfId="79" applyNumberFormat="1" applyFont="1" applyBorder="1" applyProtection="1">
      <alignment horizontal="right"/>
      <protection/>
    </xf>
    <xf numFmtId="169" fontId="13" fillId="4" borderId="43" xfId="79" applyNumberFormat="1" applyFont="1" applyBorder="1" applyProtection="1">
      <alignment horizontal="right"/>
      <protection/>
    </xf>
    <xf numFmtId="169" fontId="13" fillId="0" borderId="7" xfId="0" applyNumberFormat="1" applyFont="1" applyBorder="1" applyAlignment="1" applyProtection="1">
      <alignment horizontal="center"/>
      <protection locked="0"/>
    </xf>
    <xf numFmtId="169" fontId="13" fillId="0" borderId="43" xfId="0" applyNumberFormat="1" applyFont="1" applyBorder="1" applyAlignment="1" applyProtection="1">
      <alignment horizontal="center"/>
      <protection locked="0"/>
    </xf>
    <xf numFmtId="169" fontId="13" fillId="0" borderId="7" xfId="58" applyNumberFormat="1" applyFont="1" applyFill="1" applyBorder="1" applyAlignment="1" applyProtection="1">
      <alignment horizontal="center"/>
      <protection locked="0"/>
    </xf>
    <xf numFmtId="169" fontId="13" fillId="4" borderId="7" xfId="58" applyNumberFormat="1" applyFont="1" applyFill="1" applyBorder="1" applyProtection="1">
      <alignment horizontal="right"/>
      <protection locked="0"/>
    </xf>
    <xf numFmtId="169" fontId="13" fillId="4" borderId="7" xfId="58" applyNumberFormat="1" applyFont="1" applyFill="1" applyBorder="1" applyProtection="1">
      <alignment horizontal="right"/>
      <protection/>
    </xf>
    <xf numFmtId="169" fontId="13" fillId="4" borderId="17" xfId="79" applyNumberFormat="1" applyFont="1" applyBorder="1" applyProtection="1">
      <alignment horizontal="right"/>
      <protection/>
    </xf>
    <xf numFmtId="4" fontId="13" fillId="4" borderId="17" xfId="79" applyNumberFormat="1" applyFont="1" applyFill="1" applyBorder="1" applyProtection="1">
      <alignment horizontal="right"/>
      <protection/>
    </xf>
    <xf numFmtId="4" fontId="13" fillId="4" borderId="7" xfId="79" applyNumberFormat="1" applyFont="1" applyFill="1" applyBorder="1" applyProtection="1">
      <alignment horizontal="right"/>
      <protection locked="0"/>
    </xf>
    <xf numFmtId="169" fontId="13" fillId="21" borderId="7" xfId="79" applyNumberFormat="1" applyFont="1" applyFill="1" applyBorder="1" applyProtection="1">
      <alignment horizontal="right"/>
      <protection locked="0"/>
    </xf>
    <xf numFmtId="169" fontId="13" fillId="21" borderId="43" xfId="79" applyNumberFormat="1" applyFont="1" applyFill="1" applyBorder="1" applyProtection="1">
      <alignment horizontal="right"/>
      <protection locked="0"/>
    </xf>
    <xf numFmtId="14" fontId="13" fillId="0" borderId="17" xfId="0" applyNumberFormat="1" applyFont="1" applyBorder="1" applyAlignment="1" applyProtection="1">
      <alignment/>
      <protection locked="0"/>
    </xf>
    <xf numFmtId="0" fontId="13" fillId="0" borderId="46" xfId="0" applyFont="1" applyBorder="1" applyAlignment="1" applyProtection="1">
      <alignment/>
      <protection locked="0"/>
    </xf>
    <xf numFmtId="0" fontId="13" fillId="0" borderId="50" xfId="0" applyFont="1" applyBorder="1" applyAlignment="1" applyProtection="1">
      <alignment vertical="top" wrapText="1"/>
      <protection locked="0"/>
    </xf>
    <xf numFmtId="169" fontId="13" fillId="4" borderId="46" xfId="79" applyNumberFormat="1" applyFont="1" applyBorder="1" applyProtection="1">
      <alignment horizontal="right"/>
      <protection/>
    </xf>
    <xf numFmtId="0" fontId="13" fillId="0" borderId="19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 vertical="top" wrapText="1"/>
      <protection locked="0"/>
    </xf>
    <xf numFmtId="169" fontId="13" fillId="0" borderId="19" xfId="79" applyNumberFormat="1" applyFont="1" applyFill="1" applyBorder="1" applyProtection="1">
      <alignment horizontal="right"/>
      <protection/>
    </xf>
    <xf numFmtId="169" fontId="0" fillId="0" borderId="20" xfId="77" applyNumberFormat="1" applyFont="1" applyBorder="1" applyAlignment="1" applyProtection="1">
      <alignment vertical="top"/>
      <protection/>
    </xf>
    <xf numFmtId="169" fontId="0" fillId="0" borderId="21" xfId="77" applyNumberFormat="1" applyFont="1" applyBorder="1" applyAlignment="1" applyProtection="1">
      <alignment vertical="top"/>
      <protection/>
    </xf>
    <xf numFmtId="0" fontId="41" fillId="26" borderId="25" xfId="57" applyFont="1" applyFill="1" applyBorder="1" applyAlignment="1">
      <alignment horizontal="center" vertical="center" wrapText="1"/>
      <protection/>
    </xf>
    <xf numFmtId="0" fontId="41" fillId="26" borderId="22" xfId="57" applyFont="1" applyFill="1" applyBorder="1" applyAlignment="1">
      <alignment horizontal="center" vertical="center" wrapText="1"/>
      <protection/>
    </xf>
    <xf numFmtId="0" fontId="41" fillId="26" borderId="65" xfId="57" applyFont="1" applyFill="1" applyBorder="1" applyAlignment="1">
      <alignment horizontal="center" vertical="center" wrapText="1"/>
      <protection/>
    </xf>
    <xf numFmtId="169" fontId="13" fillId="21" borderId="7" xfId="58" applyNumberFormat="1" applyFont="1" applyBorder="1" applyProtection="1">
      <alignment horizontal="right"/>
      <protection locked="0"/>
    </xf>
    <xf numFmtId="169" fontId="13" fillId="21" borderId="43" xfId="58" applyNumberFormat="1" applyFont="1" applyBorder="1" applyProtection="1">
      <alignment horizontal="right"/>
      <protection locked="0"/>
    </xf>
    <xf numFmtId="4" fontId="15" fillId="4" borderId="19" xfId="0" applyNumberFormat="1" applyFont="1" applyFill="1" applyBorder="1" applyAlignment="1" applyProtection="1">
      <alignment horizontal="center" vertical="center"/>
      <protection/>
    </xf>
    <xf numFmtId="4" fontId="15" fillId="4" borderId="20" xfId="0" applyNumberFormat="1" applyFont="1" applyFill="1" applyBorder="1" applyAlignment="1" applyProtection="1">
      <alignment horizontal="center" vertical="center"/>
      <protection/>
    </xf>
    <xf numFmtId="0" fontId="15" fillId="0" borderId="48" xfId="63" applyFont="1" applyBorder="1" applyAlignment="1">
      <alignment horizontal="left" wrapText="1"/>
      <protection/>
    </xf>
    <xf numFmtId="4" fontId="15" fillId="4" borderId="33" xfId="0" applyNumberFormat="1" applyFont="1" applyFill="1" applyBorder="1" applyAlignment="1" applyProtection="1">
      <alignment horizontal="center" vertical="center"/>
      <protection/>
    </xf>
    <xf numFmtId="4" fontId="15" fillId="4" borderId="72" xfId="0" applyNumberFormat="1" applyFont="1" applyFill="1" applyBorder="1" applyAlignment="1" applyProtection="1">
      <alignment horizontal="center" vertical="center"/>
      <protection/>
    </xf>
    <xf numFmtId="4" fontId="16" fillId="25" borderId="71" xfId="0" applyNumberFormat="1" applyFont="1" applyFill="1" applyBorder="1" applyAlignment="1" applyProtection="1">
      <alignment horizontal="center" vertical="center"/>
      <protection/>
    </xf>
    <xf numFmtId="4" fontId="16" fillId="25" borderId="7" xfId="0" applyNumberFormat="1" applyFont="1" applyFill="1" applyBorder="1" applyAlignment="1" applyProtection="1">
      <alignment horizontal="center" vertical="center"/>
      <protection/>
    </xf>
    <xf numFmtId="4" fontId="15" fillId="4" borderId="12" xfId="0" applyNumberFormat="1" applyFont="1" applyFill="1" applyBorder="1" applyAlignment="1" applyProtection="1">
      <alignment horizontal="center" vertical="center"/>
      <protection/>
    </xf>
    <xf numFmtId="4" fontId="16" fillId="25" borderId="47" xfId="0" applyNumberFormat="1" applyFont="1" applyFill="1" applyBorder="1" applyAlignment="1" applyProtection="1">
      <alignment horizontal="center" vertical="center"/>
      <protection/>
    </xf>
    <xf numFmtId="4" fontId="16" fillId="25" borderId="43" xfId="0" applyNumberFormat="1" applyFont="1" applyFill="1" applyBorder="1" applyAlignment="1" applyProtection="1">
      <alignment horizontal="center" vertical="center"/>
      <protection/>
    </xf>
    <xf numFmtId="4" fontId="15" fillId="4" borderId="46" xfId="0" applyNumberFormat="1" applyFont="1" applyFill="1" applyBorder="1" applyAlignment="1" applyProtection="1">
      <alignment horizontal="center" vertical="center"/>
      <protection/>
    </xf>
    <xf numFmtId="4" fontId="15" fillId="4" borderId="48" xfId="0" applyNumberFormat="1" applyFont="1" applyFill="1" applyBorder="1" applyAlignment="1" applyProtection="1">
      <alignment horizontal="center" vertical="center"/>
      <protection/>
    </xf>
    <xf numFmtId="4" fontId="16" fillId="25" borderId="49" xfId="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4" fontId="16" fillId="25" borderId="21" xfId="0" applyNumberFormat="1" applyFont="1" applyFill="1" applyBorder="1" applyAlignment="1" applyProtection="1">
      <alignment horizontal="center" vertical="center"/>
      <protection/>
    </xf>
    <xf numFmtId="4" fontId="21" fillId="26" borderId="7" xfId="0" applyNumberFormat="1" applyFont="1" applyFill="1" applyBorder="1" applyAlignment="1" applyProtection="1">
      <alignment horizontal="center" vertical="center"/>
      <protection/>
    </xf>
    <xf numFmtId="0" fontId="18" fillId="0" borderId="0" xfId="65" applyFont="1" applyFill="1" applyAlignment="1" applyProtection="1">
      <alignment vertical="center" wrapText="1"/>
      <protection locked="0"/>
    </xf>
    <xf numFmtId="4" fontId="21" fillId="26" borderId="12" xfId="0" applyNumberFormat="1" applyFont="1" applyFill="1" applyBorder="1" applyAlignment="1" applyProtection="1">
      <alignment horizontal="center" vertical="center"/>
      <protection/>
    </xf>
    <xf numFmtId="4" fontId="21" fillId="26" borderId="18" xfId="0" applyNumberFormat="1" applyFont="1" applyFill="1" applyBorder="1" applyAlignment="1" applyProtection="1">
      <alignment horizontal="center" vertical="center"/>
      <protection/>
    </xf>
    <xf numFmtId="4" fontId="21" fillId="26" borderId="47" xfId="0" applyNumberFormat="1" applyFont="1" applyFill="1" applyBorder="1" applyAlignment="1" applyProtection="1">
      <alignment horizontal="center" vertical="center"/>
      <protection/>
    </xf>
    <xf numFmtId="4" fontId="21" fillId="26" borderId="17" xfId="0" applyNumberFormat="1" applyFont="1" applyFill="1" applyBorder="1" applyAlignment="1" applyProtection="1">
      <alignment horizontal="center" vertical="center"/>
      <protection/>
    </xf>
    <xf numFmtId="4" fontId="21" fillId="26" borderId="43" xfId="0" applyNumberFormat="1" applyFont="1" applyFill="1" applyBorder="1" applyAlignment="1" applyProtection="1">
      <alignment horizontal="center" vertical="center"/>
      <protection/>
    </xf>
    <xf numFmtId="4" fontId="21" fillId="26" borderId="22" xfId="0" applyNumberFormat="1" applyFont="1" applyFill="1" applyBorder="1" applyAlignment="1" applyProtection="1">
      <alignment horizontal="center" vertical="center"/>
      <protection/>
    </xf>
    <xf numFmtId="4" fontId="21" fillId="26" borderId="25" xfId="0" applyNumberFormat="1" applyFont="1" applyFill="1" applyBorder="1" applyAlignment="1" applyProtection="1">
      <alignment horizontal="center" vertical="center"/>
      <protection/>
    </xf>
    <xf numFmtId="4" fontId="21" fillId="26" borderId="65" xfId="0" applyNumberFormat="1" applyFont="1" applyFill="1" applyBorder="1" applyAlignment="1" applyProtection="1">
      <alignment horizontal="center" vertical="center"/>
      <protection/>
    </xf>
    <xf numFmtId="4" fontId="15" fillId="4" borderId="79" xfId="0" applyNumberFormat="1" applyFont="1" applyFill="1" applyBorder="1" applyAlignment="1" applyProtection="1">
      <alignment horizontal="center" vertical="center"/>
      <protection/>
    </xf>
    <xf numFmtId="0" fontId="15" fillId="4" borderId="36" xfId="0" applyFont="1" applyFill="1" applyBorder="1" applyAlignment="1" applyProtection="1">
      <alignment horizontal="center" vertical="center" wrapText="1" shrinkToFit="1"/>
      <protection/>
    </xf>
    <xf numFmtId="4" fontId="16" fillId="4" borderId="80" xfId="0" applyNumberFormat="1" applyFont="1" applyFill="1" applyBorder="1" applyAlignment="1" applyProtection="1">
      <alignment horizontal="center" vertical="center"/>
      <protection/>
    </xf>
    <xf numFmtId="169" fontId="13" fillId="0" borderId="17" xfId="0" applyNumberFormat="1" applyFont="1" applyBorder="1" applyAlignment="1" applyProtection="1">
      <alignment horizontal="center"/>
      <protection/>
    </xf>
    <xf numFmtId="169" fontId="13" fillId="0" borderId="7" xfId="79" applyNumberFormat="1" applyFont="1" applyFill="1" applyBorder="1" applyAlignment="1" applyProtection="1">
      <alignment horizontal="center"/>
      <protection/>
    </xf>
    <xf numFmtId="169" fontId="13" fillId="0" borderId="7" xfId="0" applyNumberFormat="1" applyFont="1" applyBorder="1" applyAlignment="1" applyProtection="1">
      <alignment horizontal="center"/>
      <protection/>
    </xf>
    <xf numFmtId="169" fontId="13" fillId="0" borderId="43" xfId="0" applyNumberFormat="1" applyFont="1" applyBorder="1" applyAlignment="1" applyProtection="1">
      <alignment horizontal="center"/>
      <protection/>
    </xf>
    <xf numFmtId="169" fontId="13" fillId="0" borderId="7" xfId="58" applyNumberFormat="1" applyFont="1" applyFill="1" applyBorder="1" applyAlignment="1" applyProtection="1">
      <alignment horizontal="center"/>
      <protection/>
    </xf>
    <xf numFmtId="169" fontId="13" fillId="21" borderId="7" xfId="79" applyNumberFormat="1" applyFont="1" applyFill="1" applyBorder="1" applyProtection="1">
      <alignment horizontal="right"/>
      <protection/>
    </xf>
    <xf numFmtId="169" fontId="13" fillId="21" borderId="43" xfId="79" applyNumberFormat="1" applyFont="1" applyFill="1" applyBorder="1" applyProtection="1">
      <alignment horizontal="right"/>
      <protection/>
    </xf>
    <xf numFmtId="0" fontId="14" fillId="4" borderId="44" xfId="0" applyNumberFormat="1" applyFont="1" applyFill="1" applyBorder="1" applyAlignment="1" applyProtection="1">
      <alignment horizontal="center" vertical="center"/>
      <protection/>
    </xf>
    <xf numFmtId="4" fontId="14" fillId="24" borderId="23" xfId="0" applyNumberFormat="1" applyFont="1" applyFill="1" applyBorder="1" applyAlignment="1" applyProtection="1">
      <alignment horizontal="center" vertical="center"/>
      <protection locked="0"/>
    </xf>
    <xf numFmtId="43" fontId="15" fillId="21" borderId="16" xfId="77" applyFont="1" applyFill="1" applyBorder="1" applyAlignment="1" applyProtection="1">
      <alignment horizontal="left" vertical="center" wrapText="1" shrinkToFit="1"/>
      <protection locked="0"/>
    </xf>
    <xf numFmtId="43" fontId="15" fillId="21" borderId="13" xfId="77" applyFont="1" applyFill="1" applyBorder="1" applyAlignment="1" applyProtection="1">
      <alignment horizontal="left" vertical="center" wrapText="1" shrinkToFit="1"/>
      <protection locked="0"/>
    </xf>
    <xf numFmtId="0" fontId="15" fillId="21" borderId="44" xfId="0" applyFont="1" applyFill="1" applyBorder="1" applyAlignment="1" applyProtection="1">
      <alignment horizontal="left" vertical="center" wrapText="1" shrinkToFit="1"/>
      <protection locked="0"/>
    </xf>
    <xf numFmtId="10" fontId="15" fillId="4" borderId="16" xfId="64" applyNumberFormat="1" applyFont="1" applyFill="1" applyBorder="1" applyAlignment="1" applyProtection="1">
      <alignment horizontal="center" vertical="center" wrapText="1"/>
      <protection/>
    </xf>
    <xf numFmtId="10" fontId="15" fillId="4" borderId="15" xfId="64" applyNumberFormat="1" applyFont="1" applyFill="1" applyBorder="1" applyAlignment="1" applyProtection="1">
      <alignment horizontal="center" vertical="center" wrapText="1"/>
      <protection/>
    </xf>
    <xf numFmtId="4" fontId="16" fillId="4" borderId="15" xfId="64" applyNumberFormat="1" applyFont="1" applyFill="1" applyBorder="1" applyAlignment="1" applyProtection="1">
      <alignment horizontal="center" vertical="center"/>
      <protection/>
    </xf>
    <xf numFmtId="4" fontId="16" fillId="4" borderId="23" xfId="64" applyNumberFormat="1" applyFont="1" applyFill="1" applyBorder="1" applyAlignment="1" applyProtection="1">
      <alignment horizontal="center" vertical="center"/>
      <protection/>
    </xf>
    <xf numFmtId="4" fontId="15" fillId="4" borderId="16" xfId="64" applyNumberFormat="1" applyFont="1" applyFill="1" applyBorder="1" applyAlignment="1" applyProtection="1">
      <alignment horizontal="center" vertical="center"/>
      <protection/>
    </xf>
    <xf numFmtId="4" fontId="15" fillId="4" borderId="61" xfId="64" applyNumberFormat="1" applyFont="1" applyFill="1" applyBorder="1" applyAlignment="1" applyProtection="1">
      <alignment horizontal="center" vertical="center"/>
      <protection/>
    </xf>
    <xf numFmtId="4" fontId="15" fillId="21" borderId="13" xfId="0" applyNumberFormat="1" applyFont="1" applyFill="1" applyBorder="1" applyAlignment="1" applyProtection="1">
      <alignment horizontal="center" vertical="center"/>
      <protection locked="0"/>
    </xf>
    <xf numFmtId="4" fontId="15" fillId="21" borderId="44" xfId="0" applyNumberFormat="1" applyFont="1" applyFill="1" applyBorder="1" applyAlignment="1" applyProtection="1">
      <alignment horizontal="center" vertical="center"/>
      <protection locked="0"/>
    </xf>
    <xf numFmtId="4" fontId="15" fillId="21" borderId="16" xfId="0" applyNumberFormat="1" applyFont="1" applyFill="1" applyBorder="1" applyAlignment="1" applyProtection="1">
      <alignment horizontal="center" vertical="center"/>
      <protection locked="0"/>
    </xf>
    <xf numFmtId="10" fontId="15" fillId="21" borderId="13" xfId="0" applyNumberFormat="1" applyFont="1" applyFill="1" applyBorder="1" applyAlignment="1" applyProtection="1">
      <alignment horizontal="center" vertical="center"/>
      <protection locked="0"/>
    </xf>
    <xf numFmtId="169" fontId="15" fillId="21" borderId="16" xfId="0" applyNumberFormat="1" applyFont="1" applyFill="1" applyBorder="1" applyAlignment="1" applyProtection="1">
      <alignment horizontal="center" vertical="center"/>
      <protection locked="0"/>
    </xf>
    <xf numFmtId="49" fontId="15" fillId="21" borderId="4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24" borderId="45" xfId="0" applyNumberFormat="1" applyFont="1" applyFill="1" applyBorder="1" applyAlignment="1" applyProtection="1">
      <alignment horizontal="center" vertical="center"/>
      <protection locked="0"/>
    </xf>
    <xf numFmtId="4" fontId="15" fillId="21" borderId="45" xfId="0" applyNumberFormat="1" applyFont="1" applyFill="1" applyBorder="1" applyAlignment="1" applyProtection="1">
      <alignment horizontal="center" vertical="center"/>
      <protection locked="0"/>
    </xf>
    <xf numFmtId="10" fontId="15" fillId="21" borderId="18" xfId="0" applyNumberFormat="1" applyFont="1" applyFill="1" applyBorder="1" applyAlignment="1" applyProtection="1">
      <alignment horizontal="center" vertical="center"/>
      <protection locked="0"/>
    </xf>
    <xf numFmtId="4" fontId="15" fillId="21" borderId="7" xfId="0" applyNumberFormat="1" applyFont="1" applyFill="1" applyBorder="1" applyAlignment="1" applyProtection="1">
      <alignment horizontal="center" vertical="center"/>
      <protection locked="0"/>
    </xf>
    <xf numFmtId="10" fontId="15" fillId="21" borderId="12" xfId="0" applyNumberFormat="1" applyFont="1" applyFill="1" applyBorder="1" applyAlignment="1" applyProtection="1">
      <alignment horizontal="center" vertical="center"/>
      <protection locked="0"/>
    </xf>
    <xf numFmtId="4" fontId="15" fillId="21" borderId="17" xfId="0" applyNumberFormat="1" applyFont="1" applyFill="1" applyBorder="1" applyAlignment="1" applyProtection="1">
      <alignment horizontal="center" vertical="center"/>
      <protection locked="0"/>
    </xf>
    <xf numFmtId="4" fontId="15" fillId="21" borderId="52" xfId="0" applyNumberFormat="1" applyFont="1" applyFill="1" applyBorder="1" applyAlignment="1" applyProtection="1">
      <alignment horizontal="center" vertical="center"/>
      <protection locked="0"/>
    </xf>
    <xf numFmtId="4" fontId="15" fillId="21" borderId="33" xfId="0" applyNumberFormat="1" applyFont="1" applyFill="1" applyBorder="1" applyAlignment="1" applyProtection="1">
      <alignment horizontal="center" vertical="center"/>
      <protection locked="0"/>
    </xf>
    <xf numFmtId="4" fontId="15" fillId="21" borderId="34" xfId="0" applyNumberFormat="1" applyFont="1" applyFill="1" applyBorder="1" applyAlignment="1" applyProtection="1">
      <alignment horizontal="center" vertical="center"/>
      <protection locked="0"/>
    </xf>
    <xf numFmtId="0" fontId="15" fillId="21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21" borderId="45" xfId="0" applyNumberFormat="1" applyFont="1" applyFill="1" applyBorder="1" applyAlignment="1" applyProtection="1">
      <alignment horizontal="center" vertical="center" wrapText="1"/>
      <protection locked="0"/>
    </xf>
    <xf numFmtId="4" fontId="21" fillId="4" borderId="13" xfId="0" applyNumberFormat="1" applyFont="1" applyFill="1" applyBorder="1" applyAlignment="1" applyProtection="1">
      <alignment horizontal="center" vertical="center"/>
      <protection/>
    </xf>
    <xf numFmtId="4" fontId="18" fillId="4" borderId="13" xfId="0" applyNumberFormat="1" applyFont="1" applyFill="1" applyBorder="1" applyAlignment="1" applyProtection="1">
      <alignment horizontal="center" vertical="center"/>
      <protection/>
    </xf>
    <xf numFmtId="178" fontId="13" fillId="21" borderId="7" xfId="79" applyNumberFormat="1" applyFont="1" applyFill="1" applyBorder="1" applyProtection="1">
      <alignment horizontal="right"/>
      <protection locked="0"/>
    </xf>
    <xf numFmtId="178" fontId="13" fillId="21" borderId="43" xfId="79" applyNumberFormat="1" applyFont="1" applyFill="1" applyBorder="1" applyProtection="1">
      <alignment horizontal="right"/>
      <protection locked="0"/>
    </xf>
    <xf numFmtId="178" fontId="13" fillId="21" borderId="7" xfId="58" applyNumberFormat="1" applyFont="1" applyBorder="1" applyProtection="1">
      <alignment horizontal="right"/>
      <protection locked="0"/>
    </xf>
    <xf numFmtId="178" fontId="13" fillId="21" borderId="43" xfId="58" applyNumberFormat="1" applyFont="1" applyBorder="1" applyProtection="1">
      <alignment horizontal="right"/>
      <protection locked="0"/>
    </xf>
    <xf numFmtId="0" fontId="17" fillId="0" borderId="14" xfId="57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8" fillId="0" borderId="0" xfId="52" applyFont="1" applyAlignment="1" applyProtection="1">
      <alignment horizontal="center" vertical="center" wrapText="1"/>
      <protection locked="0"/>
    </xf>
    <xf numFmtId="0" fontId="17" fillId="0" borderId="53" xfId="57" applyFont="1" applyBorder="1" applyAlignment="1" applyProtection="1">
      <alignment horizontal="center" vertical="center" wrapText="1"/>
      <protection locked="0"/>
    </xf>
    <xf numFmtId="0" fontId="17" fillId="0" borderId="70" xfId="57" applyFont="1" applyBorder="1" applyAlignment="1" applyProtection="1">
      <alignment horizontal="center" vertical="center" wrapText="1"/>
      <protection locked="0"/>
    </xf>
    <xf numFmtId="0" fontId="16" fillId="0" borderId="86" xfId="0" applyFont="1" applyBorder="1" applyAlignment="1" applyProtection="1">
      <alignment horizontal="left" vertical="center" wrapText="1"/>
      <protection locked="0"/>
    </xf>
    <xf numFmtId="0" fontId="16" fillId="0" borderId="82" xfId="0" applyFont="1" applyBorder="1" applyAlignment="1" applyProtection="1">
      <alignment horizontal="left" vertical="center" wrapText="1"/>
      <protection locked="0"/>
    </xf>
    <xf numFmtId="0" fontId="16" fillId="0" borderId="55" xfId="0" applyFont="1" applyBorder="1" applyAlignment="1" applyProtection="1">
      <alignment horizontal="left" vertical="center" wrapText="1"/>
      <protection locked="0"/>
    </xf>
    <xf numFmtId="0" fontId="16" fillId="0" borderId="83" xfId="0" applyFont="1" applyBorder="1" applyAlignment="1" applyProtection="1">
      <alignment horizontal="left" vertical="center" wrapText="1"/>
      <protection locked="0"/>
    </xf>
    <xf numFmtId="0" fontId="16" fillId="0" borderId="87" xfId="0" applyFont="1" applyBorder="1" applyAlignment="1" applyProtection="1">
      <alignment horizontal="left" vertical="center" wrapText="1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left" vertical="center" wrapText="1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17" fillId="0" borderId="56" xfId="57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4" fillId="0" borderId="50" xfId="57" applyFont="1" applyFill="1" applyBorder="1" applyAlignment="1" applyProtection="1">
      <alignment horizontal="center" vertical="center" wrapText="1"/>
      <protection locked="0"/>
    </xf>
    <xf numFmtId="0" fontId="17" fillId="0" borderId="23" xfId="57" applyFont="1" applyBorder="1" applyAlignment="1" applyProtection="1">
      <alignment horizontal="center" vertical="center" wrapText="1"/>
      <protection locked="0"/>
    </xf>
    <xf numFmtId="0" fontId="14" fillId="0" borderId="46" xfId="57" applyFont="1" applyFill="1" applyBorder="1" applyProtection="1">
      <alignment horizontal="center" vertical="center" wrapText="1"/>
      <protection locked="0"/>
    </xf>
    <xf numFmtId="0" fontId="14" fillId="0" borderId="54" xfId="57" applyFont="1" applyFill="1" applyBorder="1" applyAlignment="1" applyProtection="1">
      <alignment horizontal="center" vertical="center" wrapText="1"/>
      <protection locked="0"/>
    </xf>
    <xf numFmtId="0" fontId="14" fillId="0" borderId="47" xfId="57" applyFont="1" applyFill="1" applyBorder="1" applyProtection="1">
      <alignment horizontal="center" vertical="center" wrapText="1"/>
      <protection locked="0"/>
    </xf>
    <xf numFmtId="0" fontId="21" fillId="21" borderId="66" xfId="0" applyFont="1" applyFill="1" applyBorder="1" applyAlignment="1" applyProtection="1">
      <alignment horizontal="center" wrapText="1"/>
      <protection locked="0"/>
    </xf>
    <xf numFmtId="0" fontId="21" fillId="21" borderId="27" xfId="0" applyFont="1" applyFill="1" applyBorder="1" applyAlignment="1" applyProtection="1">
      <alignment horizontal="center" wrapText="1"/>
      <protection locked="0"/>
    </xf>
    <xf numFmtId="0" fontId="21" fillId="21" borderId="57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78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4" fillId="0" borderId="52" xfId="57" applyFont="1" applyFill="1" applyBorder="1" applyAlignment="1" applyProtection="1">
      <alignment horizontal="center" vertical="center" wrapText="1"/>
      <protection locked="0"/>
    </xf>
    <xf numFmtId="0" fontId="14" fillId="0" borderId="77" xfId="57" applyFont="1" applyFill="1" applyBorder="1" applyAlignment="1" applyProtection="1">
      <alignment horizontal="center" vertical="center" wrapText="1"/>
      <protection locked="0"/>
    </xf>
    <xf numFmtId="0" fontId="14" fillId="0" borderId="79" xfId="57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2" fillId="20" borderId="0" xfId="49" applyFill="1" applyBorder="1" applyAlignment="1" applyProtection="1">
      <alignment horizontal="center" wrapText="1"/>
      <protection locked="0"/>
    </xf>
    <xf numFmtId="0" fontId="18" fillId="0" borderId="0" xfId="52" applyFont="1" applyAlignment="1" applyProtection="1">
      <alignment horizontal="left" vertical="center" wrapText="1"/>
      <protection locked="0"/>
    </xf>
    <xf numFmtId="0" fontId="14" fillId="0" borderId="12" xfId="57" applyFont="1" applyBorder="1" applyProtection="1">
      <alignment horizontal="center" vertical="center" wrapText="1"/>
      <protection locked="0"/>
    </xf>
    <xf numFmtId="0" fontId="14" fillId="0" borderId="46" xfId="57" applyFont="1" applyBorder="1" applyProtection="1">
      <alignment horizontal="center" vertical="center" wrapText="1"/>
      <protection locked="0"/>
    </xf>
    <xf numFmtId="0" fontId="14" fillId="0" borderId="28" xfId="57" applyFont="1" applyBorder="1" applyAlignment="1" applyProtection="1">
      <alignment horizontal="center" vertical="center" wrapText="1"/>
      <protection locked="0"/>
    </xf>
    <xf numFmtId="0" fontId="14" fillId="0" borderId="58" xfId="57" applyFont="1" applyBorder="1" applyAlignment="1" applyProtection="1">
      <alignment horizontal="center" vertical="center" wrapText="1"/>
      <protection locked="0"/>
    </xf>
    <xf numFmtId="0" fontId="26" fillId="20" borderId="38" xfId="49" applyFont="1" applyFill="1" applyBorder="1" applyAlignment="1" applyProtection="1">
      <alignment horizontal="center"/>
      <protection locked="0"/>
    </xf>
    <xf numFmtId="0" fontId="26" fillId="20" borderId="0" xfId="49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8" fillId="0" borderId="0" xfId="52" applyFont="1" applyFill="1" applyAlignment="1" applyProtection="1">
      <alignment horizontal="center" vertical="center" wrapText="1"/>
      <protection locked="0"/>
    </xf>
    <xf numFmtId="0" fontId="14" fillId="0" borderId="12" xfId="57" applyFont="1" applyFill="1" applyBorder="1" applyProtection="1">
      <alignment horizontal="center" vertical="center" wrapText="1"/>
      <protection locked="0"/>
    </xf>
    <xf numFmtId="0" fontId="14" fillId="0" borderId="18" xfId="57" applyFont="1" applyFill="1" applyBorder="1" applyProtection="1">
      <alignment horizontal="center" vertical="center" wrapText="1"/>
      <protection locked="0"/>
    </xf>
    <xf numFmtId="0" fontId="17" fillId="0" borderId="56" xfId="57" applyFont="1" applyFill="1" applyBorder="1" applyAlignment="1" applyProtection="1">
      <alignment horizontal="center" vertical="center" wrapText="1"/>
      <protection locked="0"/>
    </xf>
    <xf numFmtId="0" fontId="17" fillId="0" borderId="53" xfId="57" applyFont="1" applyBorder="1" applyProtection="1">
      <alignment horizontal="center" vertical="center" wrapText="1"/>
      <protection locked="0"/>
    </xf>
    <xf numFmtId="0" fontId="17" fillId="0" borderId="70" xfId="57" applyFont="1" applyBorder="1" applyProtection="1">
      <alignment horizontal="center" vertical="center" wrapText="1"/>
      <protection locked="0"/>
    </xf>
    <xf numFmtId="0" fontId="27" fillId="0" borderId="6" xfId="57" applyFont="1" applyBorder="1" applyAlignment="1" applyProtection="1">
      <alignment horizontal="center" vertical="justify" wrapText="1"/>
      <protection locked="0"/>
    </xf>
    <xf numFmtId="0" fontId="17" fillId="0" borderId="72" xfId="57" applyFont="1" applyBorder="1" applyAlignment="1" applyProtection="1">
      <alignment horizontal="center" vertical="justify" wrapText="1"/>
      <protection locked="0"/>
    </xf>
    <xf numFmtId="0" fontId="17" fillId="0" borderId="23" xfId="57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justify"/>
      <protection locked="0"/>
    </xf>
    <xf numFmtId="0" fontId="15" fillId="0" borderId="46" xfId="0" applyFont="1" applyBorder="1" applyAlignment="1" applyProtection="1">
      <alignment horizontal="center" vertical="justify"/>
      <protection locked="0"/>
    </xf>
    <xf numFmtId="0" fontId="15" fillId="0" borderId="26" xfId="0" applyFont="1" applyBorder="1" applyAlignment="1" applyProtection="1">
      <alignment horizontal="center" vertical="justify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83" xfId="0" applyFont="1" applyBorder="1" applyAlignment="1" applyProtection="1">
      <alignment horizontal="center" vertical="center"/>
      <protection locked="0"/>
    </xf>
    <xf numFmtId="0" fontId="17" fillId="0" borderId="88" xfId="57" applyFont="1" applyBorder="1" applyAlignment="1" applyProtection="1">
      <alignment horizontal="center" vertical="center" wrapText="1"/>
      <protection locked="0"/>
    </xf>
    <xf numFmtId="0" fontId="17" fillId="0" borderId="87" xfId="57" applyFont="1" applyBorder="1" applyAlignment="1" applyProtection="1">
      <alignment horizontal="center" vertical="center" wrapText="1"/>
      <protection locked="0"/>
    </xf>
    <xf numFmtId="0" fontId="17" fillId="0" borderId="63" xfId="57" applyFont="1" applyBorder="1" applyAlignment="1" applyProtection="1">
      <alignment horizontal="center" vertical="center" wrapText="1"/>
      <protection locked="0"/>
    </xf>
    <xf numFmtId="0" fontId="17" fillId="0" borderId="83" xfId="57" applyFont="1" applyBorder="1" applyAlignment="1" applyProtection="1">
      <alignment horizontal="center" vertical="center" wrapText="1"/>
      <protection locked="0"/>
    </xf>
    <xf numFmtId="0" fontId="17" fillId="0" borderId="78" xfId="57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vertical="top" wrapText="1"/>
      <protection locked="0"/>
    </xf>
    <xf numFmtId="0" fontId="15" fillId="0" borderId="7" xfId="0" applyFont="1" applyBorder="1" applyAlignment="1" applyProtection="1">
      <alignment vertical="top" wrapText="1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7" fillId="0" borderId="52" xfId="57" applyFont="1" applyBorder="1" applyAlignment="1" applyProtection="1">
      <alignment horizontal="center" vertical="justify" wrapText="1"/>
      <protection locked="0"/>
    </xf>
    <xf numFmtId="0" fontId="17" fillId="0" borderId="33" xfId="57" applyFont="1" applyBorder="1" applyAlignment="1" applyProtection="1">
      <alignment horizontal="center" vertical="justify" wrapText="1"/>
      <protection locked="0"/>
    </xf>
    <xf numFmtId="0" fontId="17" fillId="0" borderId="18" xfId="57" applyFont="1" applyBorder="1" applyAlignment="1" applyProtection="1">
      <alignment horizontal="center" vertical="center" wrapText="1"/>
      <protection locked="0"/>
    </xf>
    <xf numFmtId="0" fontId="17" fillId="0" borderId="25" xfId="57" applyFont="1" applyBorder="1" applyAlignment="1" applyProtection="1">
      <alignment horizontal="center" vertical="center" wrapText="1"/>
      <protection locked="0"/>
    </xf>
    <xf numFmtId="0" fontId="17" fillId="0" borderId="18" xfId="57" applyFont="1" applyBorder="1" applyProtection="1">
      <alignment horizontal="center" vertical="center" wrapText="1"/>
      <protection locked="0"/>
    </xf>
    <xf numFmtId="0" fontId="17" fillId="0" borderId="25" xfId="57" applyFont="1" applyBorder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4" fillId="24" borderId="23" xfId="0" applyFont="1" applyFill="1" applyBorder="1" applyAlignment="1" applyProtection="1">
      <alignment horizontal="center" vertical="center" wrapText="1"/>
      <protection locked="0"/>
    </xf>
    <xf numFmtId="0" fontId="14" fillId="24" borderId="14" xfId="0" applyFont="1" applyFill="1" applyBorder="1" applyAlignment="1" applyProtection="1">
      <alignment horizontal="center" vertical="center" wrapText="1"/>
      <protection locked="0"/>
    </xf>
    <xf numFmtId="0" fontId="14" fillId="24" borderId="41" xfId="0" applyFont="1" applyFill="1" applyBorder="1" applyAlignment="1" applyProtection="1">
      <alignment horizontal="center" vertical="center" wrapText="1"/>
      <protection locked="0"/>
    </xf>
    <xf numFmtId="0" fontId="14" fillId="24" borderId="56" xfId="0" applyFont="1" applyFill="1" applyBorder="1" applyAlignment="1" applyProtection="1">
      <alignment horizontal="center" vertical="center" wrapText="1"/>
      <protection locked="0"/>
    </xf>
    <xf numFmtId="1" fontId="26" fillId="20" borderId="60" xfId="49" applyNumberFormat="1" applyFont="1" applyFill="1" applyBorder="1" applyAlignment="1" applyProtection="1">
      <alignment horizontal="center"/>
      <protection locked="0"/>
    </xf>
    <xf numFmtId="0" fontId="26" fillId="20" borderId="75" xfId="49" applyFont="1" applyFill="1" applyBorder="1" applyAlignment="1" applyProtection="1">
      <alignment/>
      <protection/>
    </xf>
    <xf numFmtId="0" fontId="26" fillId="20" borderId="80" xfId="49" applyFont="1" applyFill="1" applyBorder="1" applyAlignment="1" applyProtection="1">
      <alignment/>
      <protection/>
    </xf>
    <xf numFmtId="0" fontId="14" fillId="24" borderId="23" xfId="0" applyFont="1" applyFill="1" applyBorder="1" applyAlignment="1" applyProtection="1">
      <alignment horizontal="center"/>
      <protection locked="0"/>
    </xf>
    <xf numFmtId="0" fontId="14" fillId="24" borderId="14" xfId="0" applyFont="1" applyFill="1" applyBorder="1" applyAlignment="1" applyProtection="1">
      <alignment horizontal="center"/>
      <protection locked="0"/>
    </xf>
    <xf numFmtId="1" fontId="26" fillId="20" borderId="63" xfId="49" applyNumberFormat="1" applyFont="1" applyFill="1" applyBorder="1" applyAlignment="1" applyProtection="1">
      <alignment horizontal="center"/>
      <protection locked="0"/>
    </xf>
    <xf numFmtId="1" fontId="26" fillId="20" borderId="55" xfId="49" applyNumberFormat="1" applyFont="1" applyFill="1" applyBorder="1" applyAlignment="1" applyProtection="1">
      <alignment horizontal="center"/>
      <protection locked="0"/>
    </xf>
    <xf numFmtId="1" fontId="26" fillId="20" borderId="75" xfId="49" applyNumberFormat="1" applyFont="1" applyFill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0" borderId="54" xfId="57" applyFont="1" applyBorder="1" applyAlignment="1" applyProtection="1">
      <alignment horizontal="center" vertical="center" wrapText="1"/>
      <protection locked="0"/>
    </xf>
    <xf numFmtId="0" fontId="14" fillId="0" borderId="41" xfId="57" applyFont="1" applyBorder="1" applyAlignment="1" applyProtection="1">
      <alignment horizontal="center" vertical="center" wrapText="1"/>
      <protection locked="0"/>
    </xf>
    <xf numFmtId="0" fontId="18" fillId="0" borderId="0" xfId="52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 shrinkToFit="1"/>
      <protection/>
    </xf>
    <xf numFmtId="0" fontId="16" fillId="0" borderId="21" xfId="0" applyFont="1" applyFill="1" applyBorder="1" applyAlignment="1" applyProtection="1">
      <alignment horizontal="center" vertical="center" wrapText="1" shrinkToFit="1"/>
      <protection/>
    </xf>
    <xf numFmtId="0" fontId="16" fillId="0" borderId="14" xfId="0" applyFont="1" applyFill="1" applyBorder="1" applyAlignment="1" applyProtection="1">
      <alignment horizontal="center" vertical="center" wrapText="1" shrinkToFit="1"/>
      <protection/>
    </xf>
    <xf numFmtId="0" fontId="16" fillId="0" borderId="56" xfId="0" applyFont="1" applyFill="1" applyBorder="1" applyAlignment="1" applyProtection="1">
      <alignment horizontal="center" vertical="center" wrapText="1" shrinkToFit="1"/>
      <protection/>
    </xf>
    <xf numFmtId="0" fontId="16" fillId="0" borderId="40" xfId="0" applyFont="1" applyBorder="1" applyAlignment="1" applyProtection="1">
      <alignment horizontal="center" vertical="center" wrapText="1" shrinkToFit="1"/>
      <protection/>
    </xf>
    <xf numFmtId="0" fontId="16" fillId="0" borderId="61" xfId="0" applyFont="1" applyBorder="1" applyAlignment="1" applyProtection="1">
      <alignment horizontal="center" vertical="center" wrapText="1" shrinkToFit="1"/>
      <protection/>
    </xf>
    <xf numFmtId="0" fontId="16" fillId="0" borderId="77" xfId="0" applyFont="1" applyBorder="1" applyAlignment="1" applyProtection="1">
      <alignment horizontal="center" vertical="center" wrapText="1" shrinkToFit="1"/>
      <protection/>
    </xf>
    <xf numFmtId="0" fontId="16" fillId="0" borderId="59" xfId="0" applyFont="1" applyBorder="1" applyAlignment="1" applyProtection="1">
      <alignment horizontal="center" vertical="center" wrapText="1" shrinkToFi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6" fillId="0" borderId="88" xfId="0" applyFont="1" applyBorder="1" applyAlignment="1" applyProtection="1">
      <alignment horizontal="center" vertical="center" wrapText="1" shrinkToFit="1"/>
      <protection/>
    </xf>
    <xf numFmtId="0" fontId="16" fillId="0" borderId="20" xfId="0" applyFont="1" applyFill="1" applyBorder="1" applyAlignment="1" applyProtection="1">
      <alignment horizontal="center" vertical="center" wrapText="1" shrinkToFit="1"/>
      <protection/>
    </xf>
    <xf numFmtId="167" fontId="2" fillId="20" borderId="33" xfId="49" applyNumberFormat="1" applyFill="1" applyBorder="1" applyAlignment="1" applyProtection="1">
      <alignment horizontal="center"/>
      <protection locked="0"/>
    </xf>
    <xf numFmtId="0" fontId="2" fillId="0" borderId="42" xfId="49" applyBorder="1" applyAlignment="1" applyProtection="1">
      <alignment/>
      <protection locked="0"/>
    </xf>
    <xf numFmtId="167" fontId="2" fillId="20" borderId="60" xfId="49" applyNumberFormat="1" applyFill="1" applyBorder="1" applyAlignment="1" applyProtection="1">
      <alignment horizontal="center"/>
      <protection locked="0"/>
    </xf>
    <xf numFmtId="0" fontId="2" fillId="0" borderId="75" xfId="49" applyBorder="1" applyAlignment="1" applyProtection="1">
      <alignment/>
      <protection locked="0"/>
    </xf>
    <xf numFmtId="0" fontId="16" fillId="0" borderId="64" xfId="0" applyFont="1" applyBorder="1" applyAlignment="1" applyProtection="1">
      <alignment horizontal="center" vertical="center" wrapText="1" shrinkToFit="1"/>
      <protection/>
    </xf>
    <xf numFmtId="0" fontId="16" fillId="0" borderId="44" xfId="0" applyFont="1" applyBorder="1" applyAlignment="1" applyProtection="1">
      <alignment horizontal="center" vertical="center" wrapText="1" shrinkToFit="1"/>
      <protection/>
    </xf>
    <xf numFmtId="0" fontId="16" fillId="0" borderId="78" xfId="0" applyFont="1" applyFill="1" applyBorder="1" applyAlignment="1" applyProtection="1">
      <alignment horizontal="center" vertical="center" wrapText="1" shrinkToFit="1"/>
      <protection/>
    </xf>
    <xf numFmtId="167" fontId="26" fillId="20" borderId="60" xfId="49" applyNumberFormat="1" applyFont="1" applyFill="1" applyBorder="1" applyAlignment="1" applyProtection="1">
      <alignment horizontal="center"/>
      <protection locked="0"/>
    </xf>
    <xf numFmtId="0" fontId="26" fillId="0" borderId="75" xfId="49" applyFont="1" applyBorder="1" applyAlignment="1" applyProtection="1">
      <alignment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14" fillId="0" borderId="88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61" xfId="0" applyFont="1" applyFill="1" applyBorder="1" applyAlignment="1" applyProtection="1">
      <alignment horizontal="center" vertical="center" wrapText="1"/>
      <protection locked="0"/>
    </xf>
    <xf numFmtId="164" fontId="2" fillId="20" borderId="38" xfId="49" applyNumberFormat="1" applyFill="1" applyBorder="1" applyAlignment="1" applyProtection="1">
      <alignment horizontal="center"/>
      <protection locked="0"/>
    </xf>
    <xf numFmtId="0" fontId="2" fillId="0" borderId="0" xfId="49" applyBorder="1" applyAlignment="1" applyProtection="1">
      <alignment horizontal="center"/>
      <protection locked="0"/>
    </xf>
    <xf numFmtId="0" fontId="2" fillId="0" borderId="62" xfId="49" applyBorder="1" applyAlignment="1" applyProtection="1">
      <alignment horizontal="center"/>
      <protection locked="0"/>
    </xf>
    <xf numFmtId="0" fontId="16" fillId="0" borderId="76" xfId="0" applyFont="1" applyFill="1" applyBorder="1" applyAlignment="1" applyProtection="1">
      <alignment horizontal="center" vertical="center" wrapText="1"/>
      <protection locked="0"/>
    </xf>
    <xf numFmtId="0" fontId="16" fillId="0" borderId="62" xfId="0" applyFont="1" applyFill="1" applyBorder="1" applyAlignment="1" applyProtection="1">
      <alignment horizontal="center" vertical="center" wrapText="1"/>
      <protection locked="0"/>
    </xf>
    <xf numFmtId="0" fontId="16" fillId="0" borderId="88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 applyProtection="1">
      <alignment horizontal="center" vertical="center" wrapText="1"/>
      <protection locked="0"/>
    </xf>
    <xf numFmtId="0" fontId="16" fillId="0" borderId="55" xfId="0" applyFont="1" applyFill="1" applyBorder="1" applyAlignment="1" applyProtection="1">
      <alignment horizontal="center" vertical="center" wrapText="1"/>
      <protection locked="0"/>
    </xf>
    <xf numFmtId="0" fontId="16" fillId="0" borderId="84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56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hidden="1" locked="0"/>
    </xf>
    <xf numFmtId="0" fontId="16" fillId="0" borderId="51" xfId="0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 horizontal="center"/>
      <protection locked="0"/>
    </xf>
    <xf numFmtId="0" fontId="16" fillId="0" borderId="45" xfId="0" applyFont="1" applyBorder="1" applyAlignment="1" applyProtection="1">
      <alignment horizontal="center" vertical="center" wrapText="1" shrinkToFit="1"/>
      <protection/>
    </xf>
    <xf numFmtId="0" fontId="16" fillId="0" borderId="52" xfId="0" applyFont="1" applyBorder="1" applyAlignment="1" applyProtection="1">
      <alignment horizontal="center" vertical="center" wrapText="1" shrinkToFit="1"/>
      <protection/>
    </xf>
    <xf numFmtId="0" fontId="16" fillId="0" borderId="34" xfId="0" applyFont="1" applyBorder="1" applyAlignment="1" applyProtection="1">
      <alignment horizontal="center" vertical="center" wrapText="1" shrinkToFit="1"/>
      <protection/>
    </xf>
    <xf numFmtId="167" fontId="2" fillId="20" borderId="60" xfId="49" applyNumberFormat="1" applyFill="1" applyBorder="1" applyAlignment="1" applyProtection="1">
      <alignment horizontal="center" vertical="center"/>
      <protection locked="0"/>
    </xf>
    <xf numFmtId="167" fontId="2" fillId="20" borderId="17" xfId="49" applyNumberFormat="1" applyFill="1" applyBorder="1" applyAlignment="1" applyProtection="1">
      <alignment horizontal="center" vertical="center"/>
      <protection locked="0"/>
    </xf>
    <xf numFmtId="0" fontId="2" fillId="0" borderId="7" xfId="49" applyBorder="1" applyAlignment="1" applyProtection="1">
      <alignment/>
      <protection locked="0"/>
    </xf>
    <xf numFmtId="167" fontId="2" fillId="20" borderId="33" xfId="49" applyNumberFormat="1" applyFill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 wrapText="1"/>
      <protection hidden="1" locked="0"/>
    </xf>
    <xf numFmtId="0" fontId="16" fillId="0" borderId="61" xfId="0" applyFont="1" applyBorder="1" applyAlignment="1" applyProtection="1">
      <alignment horizontal="center" vertical="center" wrapText="1"/>
      <protection hidden="1" locked="0"/>
    </xf>
    <xf numFmtId="0" fontId="16" fillId="0" borderId="51" xfId="0" applyFont="1" applyBorder="1" applyAlignment="1" applyProtection="1">
      <alignment horizontal="center" vertical="center" wrapText="1"/>
      <protection hidden="1" locked="0"/>
    </xf>
    <xf numFmtId="0" fontId="14" fillId="0" borderId="14" xfId="0" applyFont="1" applyBorder="1" applyAlignment="1" applyProtection="1">
      <alignment horizontal="center" vertical="center" wrapText="1"/>
      <protection hidden="1" locked="0"/>
    </xf>
    <xf numFmtId="0" fontId="14" fillId="0" borderId="56" xfId="0" applyFont="1" applyBorder="1" applyAlignment="1" applyProtection="1">
      <alignment horizontal="center" vertical="center" wrapText="1"/>
      <protection hidden="1"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hidden="1" locked="0"/>
    </xf>
    <xf numFmtId="0" fontId="16" fillId="0" borderId="56" xfId="0" applyFont="1" applyBorder="1" applyAlignment="1" applyProtection="1">
      <alignment horizontal="center" vertical="center" wrapText="1"/>
      <protection hidden="1" locked="0"/>
    </xf>
    <xf numFmtId="167" fontId="2" fillId="20" borderId="23" xfId="49" applyNumberFormat="1" applyFill="1" applyBorder="1" applyAlignment="1" applyProtection="1">
      <alignment horizontal="center"/>
      <protection locked="0"/>
    </xf>
    <xf numFmtId="0" fontId="2" fillId="0" borderId="14" xfId="49" applyBorder="1" applyAlignment="1" applyProtection="1">
      <alignment/>
      <protection locked="0"/>
    </xf>
    <xf numFmtId="0" fontId="2" fillId="0" borderId="56" xfId="49" applyBorder="1" applyAlignment="1" applyProtection="1">
      <alignment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49" fontId="2" fillId="22" borderId="23" xfId="49" applyNumberFormat="1" applyFill="1" applyBorder="1" applyAlignment="1" applyProtection="1">
      <alignment horizontal="center" vertical="center" wrapText="1"/>
      <protection locked="0"/>
    </xf>
    <xf numFmtId="49" fontId="2" fillId="22" borderId="14" xfId="49" applyNumberFormat="1" applyFill="1" applyBorder="1" applyAlignment="1" applyProtection="1">
      <alignment horizontal="center" vertical="center" wrapText="1"/>
      <protection locked="0"/>
    </xf>
    <xf numFmtId="49" fontId="2" fillId="22" borderId="56" xfId="49" applyNumberForma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49" fontId="2" fillId="22" borderId="63" xfId="49" applyNumberFormat="1" applyFill="1" applyBorder="1" applyAlignment="1" applyProtection="1">
      <alignment horizontal="center" vertical="center" wrapText="1"/>
      <protection locked="0"/>
    </xf>
    <xf numFmtId="49" fontId="2" fillId="22" borderId="55" xfId="49" applyNumberForma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24" fillId="0" borderId="40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6" fillId="0" borderId="64" xfId="0" applyFont="1" applyFill="1" applyBorder="1" applyAlignment="1" applyProtection="1">
      <alignment horizontal="center" vertical="center" wrapText="1"/>
      <protection hidden="1" locked="0"/>
    </xf>
    <xf numFmtId="0" fontId="16" fillId="0" borderId="45" xfId="0" applyFont="1" applyFill="1" applyBorder="1" applyAlignment="1" applyProtection="1">
      <alignment horizontal="center" vertical="center" wrapText="1"/>
      <protection hidden="1" locked="0"/>
    </xf>
    <xf numFmtId="0" fontId="16" fillId="0" borderId="77" xfId="0" applyFont="1" applyFill="1" applyBorder="1" applyAlignment="1" applyProtection="1">
      <alignment horizontal="center" vertical="center" wrapText="1"/>
      <protection hidden="1" locked="0"/>
    </xf>
    <xf numFmtId="0" fontId="16" fillId="0" borderId="75" xfId="0" applyFont="1" applyFill="1" applyBorder="1" applyAlignment="1" applyProtection="1">
      <alignment horizontal="center" vertical="center" wrapText="1"/>
      <protection hidden="1" locked="0"/>
    </xf>
    <xf numFmtId="0" fontId="16" fillId="0" borderId="87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9" xfId="0" applyFont="1" applyFill="1" applyBorder="1" applyAlignment="1" applyProtection="1">
      <alignment horizontal="center" vertical="center" wrapText="1"/>
      <protection hidden="1" locked="0"/>
    </xf>
    <xf numFmtId="0" fontId="16" fillId="0" borderId="20" xfId="0" applyFont="1" applyFill="1" applyBorder="1" applyAlignment="1" applyProtection="1">
      <alignment horizontal="center" vertical="center" wrapText="1"/>
      <protection hidden="1" locked="0"/>
    </xf>
    <xf numFmtId="0" fontId="16" fillId="0" borderId="21" xfId="0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Alignment="1" applyProtection="1">
      <alignment horizontal="center"/>
      <protection locked="0"/>
    </xf>
    <xf numFmtId="0" fontId="16" fillId="0" borderId="40" xfId="64" applyFont="1" applyFill="1" applyBorder="1" applyAlignment="1">
      <alignment horizontal="center" vertical="center" wrapText="1"/>
      <protection/>
    </xf>
    <xf numFmtId="0" fontId="16" fillId="0" borderId="51" xfId="64" applyFont="1" applyFill="1" applyBorder="1" applyAlignment="1">
      <alignment horizontal="center" vertical="center" wrapText="1"/>
      <protection/>
    </xf>
    <xf numFmtId="0" fontId="16" fillId="0" borderId="19" xfId="64" applyFont="1" applyFill="1" applyBorder="1" applyAlignment="1">
      <alignment horizontal="center" vertical="center" wrapText="1"/>
      <protection/>
    </xf>
    <xf numFmtId="0" fontId="16" fillId="0" borderId="21" xfId="64" applyFont="1" applyFill="1" applyBorder="1" applyAlignment="1">
      <alignment horizontal="center" vertical="center" wrapText="1"/>
      <protection/>
    </xf>
    <xf numFmtId="0" fontId="18" fillId="0" borderId="0" xfId="64" applyFont="1" applyFill="1" applyBorder="1" applyAlignment="1" applyProtection="1">
      <alignment horizontal="center" vertical="center" wrapText="1"/>
      <protection locked="0"/>
    </xf>
    <xf numFmtId="0" fontId="16" fillId="0" borderId="88" xfId="64" applyFont="1" applyFill="1" applyBorder="1" applyAlignment="1">
      <alignment horizontal="center" vertical="center" wrapText="1"/>
      <protection/>
    </xf>
    <xf numFmtId="0" fontId="16" fillId="0" borderId="63" xfId="64" applyFont="1" applyFill="1" applyBorder="1" applyAlignment="1">
      <alignment horizontal="center" vertical="center" wrapText="1"/>
      <protection/>
    </xf>
    <xf numFmtId="0" fontId="16" fillId="0" borderId="6" xfId="64" applyFont="1" applyFill="1" applyBorder="1" applyAlignment="1">
      <alignment horizontal="center" vertical="center" wrapText="1"/>
      <protection/>
    </xf>
    <xf numFmtId="0" fontId="16" fillId="0" borderId="54" xfId="64" applyFont="1" applyFill="1" applyBorder="1" applyAlignment="1">
      <alignment horizontal="center" vertical="center" wrapText="1"/>
      <protection/>
    </xf>
    <xf numFmtId="0" fontId="16" fillId="0" borderId="89" xfId="64" applyFont="1" applyFill="1" applyBorder="1" applyAlignment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61" xfId="0" applyFont="1" applyBorder="1" applyAlignment="1" applyProtection="1">
      <alignment horizontal="center" vertical="center" wrapText="1"/>
      <protection/>
    </xf>
    <xf numFmtId="0" fontId="16" fillId="0" borderId="51" xfId="0" applyFont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 shrinkToFit="1"/>
      <protection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4" fontId="15" fillId="0" borderId="28" xfId="0" applyNumberFormat="1" applyFont="1" applyFill="1" applyBorder="1" applyAlignment="1" applyProtection="1">
      <alignment horizontal="center" vertical="center"/>
      <protection/>
    </xf>
    <xf numFmtId="4" fontId="15" fillId="0" borderId="47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 shrinkToFit="1"/>
      <protection/>
    </xf>
    <xf numFmtId="0" fontId="39" fillId="0" borderId="56" xfId="0" applyFont="1" applyBorder="1" applyAlignment="1">
      <alignment/>
    </xf>
    <xf numFmtId="0" fontId="16" fillId="0" borderId="88" xfId="0" applyFont="1" applyFill="1" applyBorder="1" applyAlignment="1" applyProtection="1">
      <alignment horizontal="center" vertical="center" wrapText="1" shrinkToFit="1"/>
      <protection/>
    </xf>
    <xf numFmtId="0" fontId="16" fillId="0" borderId="76" xfId="0" applyFont="1" applyFill="1" applyBorder="1" applyAlignment="1" applyProtection="1">
      <alignment horizontal="center" vertical="center" wrapText="1" shrinkToFit="1"/>
      <protection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17" xfId="0" applyNumberFormat="1" applyFont="1" applyFill="1" applyBorder="1" applyAlignment="1" applyProtection="1">
      <alignment horizontal="center" vertical="center"/>
      <protection/>
    </xf>
    <xf numFmtId="4" fontId="15" fillId="0" borderId="29" xfId="0" applyNumberFormat="1" applyFont="1" applyFill="1" applyBorder="1" applyAlignment="1" applyProtection="1">
      <alignment horizontal="center" vertical="center"/>
      <protection/>
    </xf>
    <xf numFmtId="4" fontId="15" fillId="0" borderId="43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44" xfId="0" applyFont="1" applyFill="1" applyBorder="1" applyAlignment="1" applyProtection="1">
      <alignment horizontal="center" vertical="center" wrapText="1"/>
      <protection hidden="1" locked="0"/>
    </xf>
    <xf numFmtId="0" fontId="15" fillId="0" borderId="88" xfId="0" applyFont="1" applyFill="1" applyBorder="1" applyAlignment="1" applyProtection="1">
      <alignment horizontal="center" vertical="center" wrapText="1" shrinkToFit="1"/>
      <protection/>
    </xf>
    <xf numFmtId="0" fontId="15" fillId="0" borderId="41" xfId="0" applyFont="1" applyFill="1" applyBorder="1" applyAlignment="1" applyProtection="1">
      <alignment horizontal="center" vertical="center" wrapText="1" shrinkToFit="1"/>
      <protection/>
    </xf>
    <xf numFmtId="0" fontId="15" fillId="0" borderId="76" xfId="0" applyFont="1" applyFill="1" applyBorder="1" applyAlignment="1" applyProtection="1">
      <alignment horizontal="center" vertical="center" wrapText="1" shrinkToFit="1"/>
      <protection/>
    </xf>
    <xf numFmtId="0" fontId="16" fillId="0" borderId="4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 wrapText="1" shrinkToFit="1"/>
      <protection/>
    </xf>
    <xf numFmtId="0" fontId="15" fillId="0" borderId="20" xfId="0" applyFont="1" applyFill="1" applyBorder="1" applyAlignment="1" applyProtection="1">
      <alignment horizontal="center" vertical="center" wrapText="1" shrinkToFit="1"/>
      <protection/>
    </xf>
    <xf numFmtId="0" fontId="15" fillId="0" borderId="21" xfId="0" applyFont="1" applyFill="1" applyBorder="1" applyAlignment="1" applyProtection="1">
      <alignment horizontal="center" vertical="center" wrapText="1" shrinkToFi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51" xfId="0" applyFont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 shrinkToFit="1"/>
      <protection/>
    </xf>
    <xf numFmtId="0" fontId="15" fillId="0" borderId="14" xfId="0" applyFont="1" applyFill="1" applyBorder="1" applyAlignment="1" applyProtection="1">
      <alignment horizontal="center" vertical="center" wrapText="1" shrinkToFit="1"/>
      <protection/>
    </xf>
    <xf numFmtId="0" fontId="28" fillId="0" borderId="23" xfId="0" applyFont="1" applyBorder="1" applyAlignment="1" applyProtection="1">
      <alignment horizontal="left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28" fillId="0" borderId="41" xfId="0" applyFont="1" applyBorder="1" applyAlignment="1" applyProtection="1">
      <alignment horizontal="left" vertical="center"/>
      <protection/>
    </xf>
    <xf numFmtId="0" fontId="28" fillId="0" borderId="88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 vertical="center" wrapText="1" shrinkToFit="1"/>
      <protection/>
    </xf>
    <xf numFmtId="0" fontId="16" fillId="0" borderId="24" xfId="0" applyFont="1" applyFill="1" applyBorder="1" applyAlignment="1" applyProtection="1">
      <alignment horizontal="center" vertical="center" wrapText="1" shrinkToFit="1"/>
      <protection/>
    </xf>
    <xf numFmtId="0" fontId="28" fillId="0" borderId="63" xfId="0" applyFont="1" applyBorder="1" applyAlignment="1" applyProtection="1">
      <alignment horizontal="left" vertical="center"/>
      <protection/>
    </xf>
    <xf numFmtId="0" fontId="28" fillId="0" borderId="55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 wrapText="1" shrinkToFit="1"/>
      <protection/>
    </xf>
    <xf numFmtId="0" fontId="28" fillId="0" borderId="38" xfId="0" applyFont="1" applyBorder="1" applyAlignment="1" applyProtection="1">
      <alignment horizontal="left" vertical="center"/>
      <protection/>
    </xf>
    <xf numFmtId="0" fontId="16" fillId="0" borderId="41" xfId="0" applyFont="1" applyBorder="1" applyAlignment="1" applyProtection="1">
      <alignment horizontal="center" vertical="center" wrapText="1" shrinkToFit="1"/>
      <protection/>
    </xf>
    <xf numFmtId="0" fontId="16" fillId="0" borderId="0" xfId="0" applyFont="1" applyBorder="1" applyAlignment="1" applyProtection="1">
      <alignment horizontal="center" vertical="center" wrapText="1" shrinkToFit="1"/>
      <protection/>
    </xf>
    <xf numFmtId="0" fontId="16" fillId="0" borderId="38" xfId="0" applyFont="1" applyBorder="1" applyAlignment="1" applyProtection="1">
      <alignment horizontal="center" vertical="center" wrapText="1" shrinkToFi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horizontal="left" vertical="center" wrapText="1" shrinkToFit="1"/>
      <protection/>
    </xf>
    <xf numFmtId="0" fontId="21" fillId="0" borderId="21" xfId="0" applyFont="1" applyFill="1" applyBorder="1" applyAlignment="1" applyProtection="1">
      <alignment horizontal="left" vertical="center" wrapText="1" shrinkToFit="1"/>
      <protection/>
    </xf>
    <xf numFmtId="0" fontId="21" fillId="0" borderId="19" xfId="0" applyFont="1" applyFill="1" applyBorder="1" applyAlignment="1" applyProtection="1">
      <alignment horizontal="left" vertical="center" wrapText="1"/>
      <protection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0" fontId="21" fillId="0" borderId="38" xfId="0" applyFont="1" applyFill="1" applyBorder="1" applyAlignment="1" applyProtection="1">
      <alignment horizontal="left" vertical="center" wrapText="1" shrinkToFit="1"/>
      <protection/>
    </xf>
    <xf numFmtId="0" fontId="21" fillId="0" borderId="62" xfId="0" applyFont="1" applyFill="1" applyBorder="1" applyAlignment="1" applyProtection="1">
      <alignment horizontal="left" vertical="center" wrapText="1" shrinkToFit="1"/>
      <protection/>
    </xf>
    <xf numFmtId="0" fontId="34" fillId="0" borderId="0" xfId="65" applyFont="1" applyFill="1" applyAlignment="1" applyProtection="1">
      <alignment horizontal="left"/>
      <protection locked="0"/>
    </xf>
    <xf numFmtId="0" fontId="34" fillId="0" borderId="0" xfId="65" applyFont="1" applyFill="1" applyAlignment="1" applyProtection="1">
      <alignment horizontal="left" wrapText="1"/>
      <protection/>
    </xf>
    <xf numFmtId="0" fontId="29" fillId="0" borderId="0" xfId="65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9" xfId="65" applyFont="1" applyFill="1" applyBorder="1" applyAlignment="1" applyProtection="1">
      <alignment horizontal="left" vertical="center" wrapText="1"/>
      <protection/>
    </xf>
    <xf numFmtId="0" fontId="21" fillId="0" borderId="24" xfId="65" applyFont="1" applyFill="1" applyBorder="1" applyAlignment="1" applyProtection="1">
      <alignment horizontal="left" vertical="center" wrapText="1"/>
      <protection/>
    </xf>
    <xf numFmtId="0" fontId="14" fillId="0" borderId="52" xfId="65" applyFont="1" applyBorder="1" applyAlignment="1">
      <alignment horizontal="center" vertical="center" wrapText="1"/>
      <protection/>
    </xf>
    <xf numFmtId="0" fontId="14" fillId="0" borderId="73" xfId="65" applyFont="1" applyBorder="1" applyAlignment="1">
      <alignment horizontal="center" vertical="center" wrapText="1"/>
      <protection/>
    </xf>
    <xf numFmtId="0" fontId="14" fillId="0" borderId="28" xfId="65" applyFont="1" applyBorder="1" applyAlignment="1">
      <alignment horizontal="center" vertical="center" wrapText="1"/>
      <protection/>
    </xf>
    <xf numFmtId="2" fontId="21" fillId="0" borderId="0" xfId="65" applyNumberFormat="1" applyFont="1" applyFill="1" applyAlignment="1" applyProtection="1">
      <alignment horizontal="justify"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29" fillId="0" borderId="55" xfId="0" applyFont="1" applyFill="1" applyBorder="1" applyAlignment="1" applyProtection="1">
      <alignment horizontal="center" vertical="center" wrapText="1"/>
      <protection locked="0"/>
    </xf>
    <xf numFmtId="0" fontId="18" fillId="0" borderId="55" xfId="65" applyFont="1" applyFill="1" applyBorder="1" applyAlignment="1" applyProtection="1">
      <alignment horizontal="center" vertical="center" wrapText="1"/>
      <protection locked="0"/>
    </xf>
    <xf numFmtId="0" fontId="14" fillId="0" borderId="79" xfId="65" applyFont="1" applyBorder="1" applyAlignment="1">
      <alignment horizontal="center" vertical="center" wrapText="1"/>
      <protection/>
    </xf>
    <xf numFmtId="0" fontId="18" fillId="0" borderId="76" xfId="65" applyFont="1" applyFill="1" applyBorder="1" applyAlignment="1" applyProtection="1">
      <alignment horizontal="center" vertical="center"/>
      <protection/>
    </xf>
    <xf numFmtId="0" fontId="18" fillId="0" borderId="84" xfId="65" applyFont="1" applyFill="1" applyBorder="1" applyAlignment="1" applyProtection="1">
      <alignment horizontal="center" vertical="center"/>
      <protection/>
    </xf>
    <xf numFmtId="0" fontId="18" fillId="0" borderId="88" xfId="65" applyFont="1" applyFill="1" applyBorder="1" applyAlignment="1" applyProtection="1">
      <alignment horizontal="center" vertical="center"/>
      <protection/>
    </xf>
    <xf numFmtId="0" fontId="18" fillId="0" borderId="63" xfId="65" applyFont="1" applyFill="1" applyBorder="1" applyAlignment="1" applyProtection="1">
      <alignment horizontal="center" vertical="center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Лист1" xfId="64"/>
    <cellStyle name="Обычный_Смета расходов сете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Стиль 1 2" xfId="73"/>
    <cellStyle name="Текст предупреждения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12.wmf" /><Relationship Id="rId3" Type="http://schemas.openxmlformats.org/officeDocument/2006/relationships/image" Target="../media/image13.wmf" /><Relationship Id="rId4" Type="http://schemas.openxmlformats.org/officeDocument/2006/relationships/image" Target="../media/image14.wmf" /><Relationship Id="rId5" Type="http://schemas.openxmlformats.org/officeDocument/2006/relationships/image" Target="../media/image15.wmf" /><Relationship Id="rId6" Type="http://schemas.openxmlformats.org/officeDocument/2006/relationships/image" Target="../media/image16.wmf" /><Relationship Id="rId7" Type="http://schemas.openxmlformats.org/officeDocument/2006/relationships/image" Target="../media/image17.png" /><Relationship Id="rId8" Type="http://schemas.openxmlformats.org/officeDocument/2006/relationships/image" Target="../media/image1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5</xdr:row>
      <xdr:rowOff>228600</xdr:rowOff>
    </xdr:from>
    <xdr:to>
      <xdr:col>2</xdr:col>
      <xdr:colOff>676275</xdr:colOff>
      <xdr:row>5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876425"/>
          <a:ext cx="466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8</xdr:row>
      <xdr:rowOff>104775</xdr:rowOff>
    </xdr:from>
    <xdr:to>
      <xdr:col>2</xdr:col>
      <xdr:colOff>704850</xdr:colOff>
      <xdr:row>8</xdr:row>
      <xdr:rowOff>342900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2828925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35</xdr:row>
      <xdr:rowOff>161925</xdr:rowOff>
    </xdr:from>
    <xdr:to>
      <xdr:col>2</xdr:col>
      <xdr:colOff>838200</xdr:colOff>
      <xdr:row>35</xdr:row>
      <xdr:rowOff>161925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2077700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41</xdr:row>
      <xdr:rowOff>161925</xdr:rowOff>
    </xdr:from>
    <xdr:to>
      <xdr:col>3</xdr:col>
      <xdr:colOff>28575</xdr:colOff>
      <xdr:row>41</xdr:row>
      <xdr:rowOff>161925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1428750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8</xdr:row>
      <xdr:rowOff>495300</xdr:rowOff>
    </xdr:from>
    <xdr:to>
      <xdr:col>3</xdr:col>
      <xdr:colOff>0</xdr:colOff>
      <xdr:row>8</xdr:row>
      <xdr:rowOff>733425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321945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9</xdr:row>
      <xdr:rowOff>85725</xdr:rowOff>
    </xdr:from>
    <xdr:to>
      <xdr:col>2</xdr:col>
      <xdr:colOff>762000</xdr:colOff>
      <xdr:row>9</xdr:row>
      <xdr:rowOff>323850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3724275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10</xdr:row>
      <xdr:rowOff>409575</xdr:rowOff>
    </xdr:from>
    <xdr:to>
      <xdr:col>2</xdr:col>
      <xdr:colOff>638175</xdr:colOff>
      <xdr:row>10</xdr:row>
      <xdr:rowOff>685800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62375" y="441960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13</xdr:row>
      <xdr:rowOff>361950</xdr:rowOff>
    </xdr:from>
    <xdr:to>
      <xdr:col>5</xdr:col>
      <xdr:colOff>171450</xdr:colOff>
      <xdr:row>13</xdr:row>
      <xdr:rowOff>600075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5991225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38</xdr:row>
      <xdr:rowOff>38100</xdr:rowOff>
    </xdr:from>
    <xdr:to>
      <xdr:col>2</xdr:col>
      <xdr:colOff>733425</xdr:colOff>
      <xdr:row>39</xdr:row>
      <xdr:rowOff>28575</xdr:rowOff>
    </xdr:to>
    <xdr:pic>
      <xdr:nvPicPr>
        <xdr:cNvPr id="9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3249275"/>
          <a:ext cx="552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39</xdr:row>
      <xdr:rowOff>28575</xdr:rowOff>
    </xdr:from>
    <xdr:to>
      <xdr:col>2</xdr:col>
      <xdr:colOff>762000</xdr:colOff>
      <xdr:row>39</xdr:row>
      <xdr:rowOff>190500</xdr:rowOff>
    </xdr:to>
    <xdr:pic>
      <xdr:nvPicPr>
        <xdr:cNvPr id="10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134493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16</xdr:row>
      <xdr:rowOff>142875</xdr:rowOff>
    </xdr:from>
    <xdr:to>
      <xdr:col>2</xdr:col>
      <xdr:colOff>733425</xdr:colOff>
      <xdr:row>18</xdr:row>
      <xdr:rowOff>57150</xdr:rowOff>
    </xdr:to>
    <xdr:pic>
      <xdr:nvPicPr>
        <xdr:cNvPr id="11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7105650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40</xdr:row>
      <xdr:rowOff>95250</xdr:rowOff>
    </xdr:from>
    <xdr:to>
      <xdr:col>2</xdr:col>
      <xdr:colOff>733425</xdr:colOff>
      <xdr:row>40</xdr:row>
      <xdr:rowOff>333375</xdr:rowOff>
    </xdr:to>
    <xdr:pic>
      <xdr:nvPicPr>
        <xdr:cNvPr id="12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137255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5</xdr:row>
      <xdr:rowOff>38100</xdr:rowOff>
    </xdr:from>
    <xdr:ext cx="381000" cy="228600"/>
    <xdr:sp>
      <xdr:nvSpPr>
        <xdr:cNvPr id="1" name="AutoShape 921"/>
        <xdr:cNvSpPr>
          <a:spLocks noChangeAspect="1"/>
        </xdr:cNvSpPr>
      </xdr:nvSpPr>
      <xdr:spPr>
        <a:xfrm>
          <a:off x="4048125" y="17526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361950</xdr:colOff>
      <xdr:row>21</xdr:row>
      <xdr:rowOff>133350</xdr:rowOff>
    </xdr:from>
    <xdr:to>
      <xdr:col>2</xdr:col>
      <xdr:colOff>609600</xdr:colOff>
      <xdr:row>21</xdr:row>
      <xdr:rowOff>361950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7816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22</xdr:row>
      <xdr:rowOff>47625</xdr:rowOff>
    </xdr:from>
    <xdr:to>
      <xdr:col>2</xdr:col>
      <xdr:colOff>723900</xdr:colOff>
      <xdr:row>22</xdr:row>
      <xdr:rowOff>276225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61817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</xdr:row>
      <xdr:rowOff>47625</xdr:rowOff>
    </xdr:from>
    <xdr:to>
      <xdr:col>2</xdr:col>
      <xdr:colOff>609600</xdr:colOff>
      <xdr:row>4</xdr:row>
      <xdr:rowOff>276225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14382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6</xdr:row>
      <xdr:rowOff>28575</xdr:rowOff>
    </xdr:from>
    <xdr:to>
      <xdr:col>2</xdr:col>
      <xdr:colOff>666750</xdr:colOff>
      <xdr:row>6</xdr:row>
      <xdr:rowOff>257175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20669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7</xdr:row>
      <xdr:rowOff>19050</xdr:rowOff>
    </xdr:from>
    <xdr:to>
      <xdr:col>2</xdr:col>
      <xdr:colOff>771525</xdr:colOff>
      <xdr:row>7</xdr:row>
      <xdr:rowOff>257175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23812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8</xdr:row>
      <xdr:rowOff>104775</xdr:rowOff>
    </xdr:from>
    <xdr:to>
      <xdr:col>2</xdr:col>
      <xdr:colOff>752475</xdr:colOff>
      <xdr:row>8</xdr:row>
      <xdr:rowOff>333375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277177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</xdr:row>
      <xdr:rowOff>76200</xdr:rowOff>
    </xdr:from>
    <xdr:to>
      <xdr:col>2</xdr:col>
      <xdr:colOff>828675</xdr:colOff>
      <xdr:row>9</xdr:row>
      <xdr:rowOff>276225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0" y="3190875"/>
          <a:ext cx="514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19050</xdr:rowOff>
    </xdr:from>
    <xdr:to>
      <xdr:col>2</xdr:col>
      <xdr:colOff>647700</xdr:colOff>
      <xdr:row>5</xdr:row>
      <xdr:rowOff>247650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0" y="17335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2%20&#1069;&#1051;&#1045;&#1050;&#1058;&#1056;&#1048;&#1063;&#1045;&#1057;&#1050;&#1040;&#1071;%20&#1069;&#1053;&#1045;&#1056;&#1043;&#1048;&#1071;\&#1069;&#1082;&#1089;&#1087;&#1077;&#1088;&#1090;&#1080;&#1079;&#1072;%20&#1090;&#1072;&#1088;&#1080;&#1092;&#1086;&#1074;%20&#1085;&#1072;%202007%20&#1075;&#1086;&#1076;\&#1069;&#1083;&#1077;&#1082;&#1090;&#1088;&#1080;&#1095;&#1077;&#1089;&#1090;&#1074;&#1086;%20&#1058;&#1057;&#1054;\&#1056;&#1072;&#1079;&#1076;&#1072;&#1095;&#1072;%20&#1084;&#1072;&#1090;&#1077;&#1088;&#1080;&#1072;&#1083;&#1086;&#1074;\&#1052;&#1072;&#1082;&#1077;&#1090;%20&#1088;&#1072;&#1089;&#1095;&#1077;&#1090;&#1072;%20&#1090;&#1072;&#1088;&#1080;&#1092;&#1072;%20&#1085;&#1072;%20&#1087;&#1077;&#1088;&#1077;&#1076;&#1072;&#1095;&#1091;%20&#1101;&#1083;&#1077;&#1082;&#1090;&#1088;&#1086;&#1101;&#1085;&#1077;&#1088;&#1075;&#1080;&#1080;%20(&#1076;&#1080;&#1089;&#108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2%20&#1069;&#1051;&#1045;&#1050;&#1058;&#1056;&#1048;&#1063;&#1045;&#1057;&#1050;&#1040;&#1071;%20&#1069;&#1053;&#1045;&#1056;&#1043;&#1048;&#1071;\&#1069;&#1082;&#1089;&#1087;&#1077;&#1088;&#1090;&#1080;&#1079;&#1072;%20&#1090;&#1072;&#1088;&#1080;&#1092;&#1086;&#1074;%20&#1085;&#1072;%202009%20&#1075;&#1086;&#1076;\&#1060;&#1086;&#1088;&#1084;&#1072;&#1090;%20&#1060;&#1057;&#1058;%20(&#1087;&#1088;&#1072;&#1074;&#1082;&#1072;%202008%20&#1075;&#1086;&#1076;)\&#1064;&#1072;&#1073;&#1083;&#1086;&#1085;&#1099;%20&#1085;&#1072;%202009%20&#1075;&#1086;&#1076;\&#1052;&#1054;\WORK%20(&#1058;&#1057;&#1054;)-&#1086;&#1082;&#1086;&#1085;&#1095;&#1072;&#1090;&#1077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руктура по"/>
      <sheetName val="Баланс энергии"/>
      <sheetName val="Баланс мощности"/>
      <sheetName val="П2.1"/>
      <sheetName val="П2.2"/>
      <sheetName val="Ввод выбытие ОС"/>
      <sheetName val="Расчет амортизации"/>
      <sheetName val="амортизация по уровням напряжен"/>
      <sheetName val="П.1.17"/>
      <sheetName val="численность"/>
      <sheetName val="П.1.16. оплата труда"/>
      <sheetName val="ЕСН"/>
      <sheetName val="ГСМ"/>
      <sheetName val="материалы"/>
      <sheetName val="Ремонты 2007"/>
      <sheetName val="Ремонты 2006"/>
      <sheetName val="Ремонты 2005"/>
      <sheetName val="Сводная ремонт"/>
      <sheetName val="УПХ"/>
      <sheetName val="УНПХ"/>
      <sheetName val="Земельный налог"/>
      <sheetName val="Пл за Зем"/>
      <sheetName val="Транспортн"/>
      <sheetName val="Экол пл"/>
      <sheetName val="ОТ и ТБ"/>
      <sheetName val="Аренда им"/>
      <sheetName val="Команд"/>
      <sheetName val="Обуч"/>
      <sheetName val="Страхов"/>
      <sheetName val="Др проч"/>
      <sheetName val="Услуги банков"/>
      <sheetName val="проценты кредит"/>
      <sheetName val="Н на Им"/>
      <sheetName val="долги"/>
      <sheetName val="др внереал расходы"/>
      <sheetName val=" КВЛ 2007"/>
      <sheetName val=" КВЛ 2006"/>
      <sheetName val=" КВЛ 2005"/>
      <sheetName val="КВЛ Сводная "/>
      <sheetName val="отчисления собств дивиденды"/>
      <sheetName val="соц характер"/>
      <sheetName val="резервный фонд"/>
      <sheetName val="прочие расходы прибыль"/>
      <sheetName val="выпадающий доход"/>
      <sheetName val=" НВВ передача"/>
      <sheetName val="П.1.18. Калькуляция"/>
      <sheetName val="П.1.21 Прибыль"/>
      <sheetName val="НВВ общая"/>
      <sheetName val="Расчет тарифа ЭСО"/>
      <sheetName val="Расчет тарифа эксперты"/>
      <sheetName val="_НВВ передача"/>
      <sheetName val="Лист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Ввод выбытие ОС"/>
      <sheetName val="Расчет амортизации"/>
      <sheetName val="амортизация по уровням напряжен"/>
      <sheetName val="П.1.17"/>
      <sheetName val="численность"/>
      <sheetName val="П.1.16. оплата труда"/>
      <sheetName val="ЕСН"/>
      <sheetName val="материалы"/>
      <sheetName val="Ремонты 2009"/>
      <sheetName val="Сводная ремонт"/>
      <sheetName val="УПХ"/>
      <sheetName val="УНПХ"/>
      <sheetName val="Пл за Зем"/>
      <sheetName val="Транспортн"/>
      <sheetName val="Экол пл"/>
      <sheetName val="ОТ и ТБ"/>
      <sheetName val="Аренда им"/>
      <sheetName val="Команд"/>
      <sheetName val="Обуч"/>
      <sheetName val="Страхов"/>
      <sheetName val="Др проч"/>
      <sheetName val="Услуги банков"/>
      <sheetName val="Н на Им"/>
      <sheetName val="др внереал расходы"/>
      <sheetName val=" КВЛ 2009"/>
      <sheetName val=" КВЛ 2008"/>
      <sheetName val=" КВЛ 2007"/>
      <sheetName val="КВЛ Сводная "/>
      <sheetName val="соц характер"/>
      <sheetName val="прочие расходы прибыль"/>
      <sheetName val=" НВВ передача"/>
      <sheetName val="П.1.18. Калькуляция"/>
      <sheetName val="П.1.21 Прибыль"/>
      <sheetName val="НВВ общая"/>
      <sheetName val="П1.24"/>
      <sheetName val="П1.25"/>
      <sheetName val="TEHSHEET"/>
      <sheetName val="П2_1"/>
      <sheetName val="П_1_17"/>
      <sheetName val="П_1_16_ оплата труда"/>
      <sheetName val="_КВЛ 2009"/>
      <sheetName val="_НВВ передача"/>
      <sheetName val="П_1_18_ Калькуляция"/>
      <sheetName val="П_1_21 Прибыль"/>
      <sheetName val="П1_24"/>
      <sheetName val="П1_25"/>
    </sheetNames>
    <sheetDataSet>
      <sheetData sheetId="8">
        <row r="13">
          <cell r="G13">
            <v>0</v>
          </cell>
        </row>
      </sheetData>
      <sheetData sheetId="9">
        <row r="10">
          <cell r="B10" t="str">
            <v>x</v>
          </cell>
          <cell r="D10" t="str">
            <v>x</v>
          </cell>
        </row>
        <row r="11">
          <cell r="B11" t="str">
            <v>x</v>
          </cell>
          <cell r="D11" t="str">
            <v>x</v>
          </cell>
        </row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</sheetData>
      <sheetData sheetId="12"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6">
          <cell r="B16" t="str">
            <v>x</v>
          </cell>
          <cell r="D16" t="str">
            <v>x</v>
          </cell>
        </row>
        <row r="17">
          <cell r="B17" t="str">
            <v>x</v>
          </cell>
          <cell r="D17" t="str">
            <v>х</v>
          </cell>
        </row>
        <row r="18">
          <cell r="B18" t="str">
            <v>x</v>
          </cell>
          <cell r="D18" t="str">
            <v>х</v>
          </cell>
        </row>
        <row r="19">
          <cell r="B19" t="str">
            <v>x</v>
          </cell>
          <cell r="D19" t="str">
            <v>х</v>
          </cell>
        </row>
        <row r="20">
          <cell r="B20" t="str">
            <v>x</v>
          </cell>
          <cell r="D20" t="str">
            <v>х</v>
          </cell>
        </row>
        <row r="23">
          <cell r="B23" t="str">
            <v>x</v>
          </cell>
          <cell r="D23" t="str">
            <v>x</v>
          </cell>
        </row>
        <row r="24">
          <cell r="B24" t="str">
            <v>x</v>
          </cell>
          <cell r="D24" t="str">
            <v>x</v>
          </cell>
        </row>
        <row r="25">
          <cell r="B25" t="str">
            <v>x</v>
          </cell>
          <cell r="D25" t="str">
            <v>x</v>
          </cell>
        </row>
        <row r="26">
          <cell r="B26" t="str">
            <v>x</v>
          </cell>
          <cell r="D26" t="str">
            <v>x</v>
          </cell>
        </row>
        <row r="27">
          <cell r="B27" t="str">
            <v>x</v>
          </cell>
          <cell r="D27" t="str">
            <v>x</v>
          </cell>
        </row>
      </sheetData>
      <sheetData sheetId="15"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  <row r="9">
          <cell r="A9" t="str">
            <v>договор  с _____ от_____№  __ на_________</v>
          </cell>
        </row>
        <row r="10">
          <cell r="A10" t="str">
            <v>договор  с _____ от_____№  __ на_________</v>
          </cell>
        </row>
        <row r="13">
          <cell r="A13" t="str">
            <v>договор  с _____ от_____№  __ на_________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16">
          <cell r="A16" t="str">
            <v>договор  с _____ от_____№  __ на_________</v>
          </cell>
        </row>
        <row r="22">
          <cell r="A22" t="str">
            <v>договор  с _____ от_____№  __ на_________</v>
          </cell>
        </row>
        <row r="42">
          <cell r="A42" t="str">
            <v>договор  с _____ от_____№  __ на_________</v>
          </cell>
        </row>
      </sheetData>
      <sheetData sheetId="16">
        <row r="6">
          <cell r="B6" t="str">
            <v>х</v>
          </cell>
          <cell r="D6" t="str">
            <v>х</v>
          </cell>
        </row>
        <row r="10">
          <cell r="B10" t="str">
            <v>х</v>
          </cell>
          <cell r="D10" t="str">
            <v>х</v>
          </cell>
        </row>
        <row r="14">
          <cell r="B14" t="str">
            <v>х</v>
          </cell>
          <cell r="D14" t="str">
            <v>х</v>
          </cell>
        </row>
        <row r="18">
          <cell r="B18" t="str">
            <v>х</v>
          </cell>
          <cell r="D18" t="str">
            <v>х</v>
          </cell>
        </row>
        <row r="24">
          <cell r="A24" t="str">
            <v>договор  с _____ от_____№  __ на_________</v>
          </cell>
        </row>
        <row r="25">
          <cell r="A25" t="str">
            <v>договор  с _____ от_____№  __ на_________</v>
          </cell>
        </row>
        <row r="28">
          <cell r="A28" t="str">
            <v>договор  с _____ от_____№  __ на_________</v>
          </cell>
        </row>
        <row r="29">
          <cell r="A29" t="str">
            <v>договор  с _____ от_____№  __ на_________</v>
          </cell>
        </row>
        <row r="32">
          <cell r="A32" t="str">
            <v>договор  с _____ от_____№  __ на_________</v>
          </cell>
        </row>
        <row r="33">
          <cell r="A33" t="str">
            <v>договор  с _____ от_____№  __ на_________</v>
          </cell>
        </row>
        <row r="36">
          <cell r="A36" t="str">
            <v>договор  с _____ от_____№  __ на_________</v>
          </cell>
        </row>
        <row r="37">
          <cell r="A37" t="str">
            <v>договор  с _____ от_____№  __ на_________</v>
          </cell>
        </row>
        <row r="39">
          <cell r="B39" t="str">
            <v>х</v>
          </cell>
          <cell r="D39" t="str">
            <v>х</v>
          </cell>
        </row>
        <row r="40">
          <cell r="A40" t="str">
            <v>договор  с _____ от_____№  __ на_________</v>
          </cell>
        </row>
        <row r="41">
          <cell r="A41" t="str">
            <v>договор  с _____ от_____№  __ на_________</v>
          </cell>
        </row>
      </sheetData>
      <sheetData sheetId="17">
        <row r="6">
          <cell r="B6" t="str">
            <v>x</v>
          </cell>
          <cell r="D6" t="str">
            <v>x</v>
          </cell>
        </row>
        <row r="9">
          <cell r="A9" t="str">
            <v>договор № ___ от ____</v>
          </cell>
          <cell r="B9" t="str">
            <v>x</v>
          </cell>
          <cell r="D9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</sheetData>
      <sheetData sheetId="18">
        <row r="17">
          <cell r="A17" t="str">
            <v>Добавить</v>
          </cell>
        </row>
        <row r="18">
          <cell r="A18" t="str">
            <v>Всего транспортный налог</v>
          </cell>
          <cell r="C18" t="str">
            <v>х</v>
          </cell>
          <cell r="D18" t="str">
            <v>х</v>
          </cell>
          <cell r="F18" t="str">
            <v>х</v>
          </cell>
          <cell r="I18" t="str">
            <v>х</v>
          </cell>
          <cell r="K18" t="str">
            <v>х</v>
          </cell>
        </row>
      </sheetData>
      <sheetData sheetId="20">
        <row r="6">
          <cell r="B6" t="str">
            <v>x</v>
          </cell>
          <cell r="D6" t="str">
            <v>x</v>
          </cell>
        </row>
        <row r="7">
          <cell r="B7" t="str">
            <v>x</v>
          </cell>
          <cell r="D7" t="str">
            <v>x</v>
          </cell>
        </row>
        <row r="8">
          <cell r="B8" t="str">
            <v>x</v>
          </cell>
          <cell r="D8" t="str">
            <v>x</v>
          </cell>
        </row>
        <row r="10">
          <cell r="A10" t="str">
            <v>договор  с _____ от_____№  __ на_________</v>
          </cell>
          <cell r="B10" t="str">
            <v>x</v>
          </cell>
          <cell r="D10" t="str">
            <v>x</v>
          </cell>
        </row>
        <row r="11">
          <cell r="A11" t="str">
            <v>договор  с _____ от_____№  __ на_________</v>
          </cell>
          <cell r="B11" t="str">
            <v>x</v>
          </cell>
          <cell r="D11" t="str">
            <v>x</v>
          </cell>
        </row>
        <row r="12">
          <cell r="A12" t="str">
            <v>договор  с _____ от_____№  __ на_________</v>
          </cell>
          <cell r="B12" t="str">
            <v>x</v>
          </cell>
          <cell r="D12" t="str">
            <v>x</v>
          </cell>
        </row>
        <row r="15">
          <cell r="A15" t="str">
            <v>договор  с _____ от_____№  __ на_________</v>
          </cell>
          <cell r="B15" t="str">
            <v>x</v>
          </cell>
          <cell r="D15" t="str">
            <v>x</v>
          </cell>
        </row>
        <row r="16">
          <cell r="A16" t="str">
            <v>договор  с _____ от_____№  __ на_________</v>
          </cell>
          <cell r="B16" t="str">
            <v>x</v>
          </cell>
          <cell r="D16" t="str">
            <v>x</v>
          </cell>
        </row>
        <row r="17">
          <cell r="A17" t="str">
            <v>договор  с _____ от_____№  __ на_________</v>
          </cell>
          <cell r="B17" t="str">
            <v>x</v>
          </cell>
          <cell r="D17" t="str">
            <v>x</v>
          </cell>
        </row>
      </sheetData>
      <sheetData sheetId="21">
        <row r="7">
          <cell r="A7" t="str">
            <v>договор  с _____ от_____№  __ </v>
          </cell>
          <cell r="B7" t="str">
            <v>x</v>
          </cell>
          <cell r="D7" t="str">
            <v>x</v>
          </cell>
        </row>
        <row r="8">
          <cell r="A8" t="str">
            <v>договор  с _____ от_____№  __ </v>
          </cell>
          <cell r="B8" t="str">
            <v>x</v>
          </cell>
          <cell r="D8" t="str">
            <v>x</v>
          </cell>
        </row>
        <row r="9">
          <cell r="A9" t="str">
            <v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>договор  с _____ от_____№  __ </v>
          </cell>
          <cell r="B10" t="str">
            <v>x</v>
          </cell>
          <cell r="D10" t="str">
            <v>x</v>
          </cell>
        </row>
        <row r="13">
          <cell r="A13" t="str">
            <v>договор  с _____ от_____№  __ </v>
          </cell>
          <cell r="B13" t="str">
            <v>x</v>
          </cell>
          <cell r="D13" t="str">
            <v>x</v>
          </cell>
        </row>
        <row r="14">
          <cell r="A14" t="str">
            <v>договор  с _____ от_____№  __ </v>
          </cell>
          <cell r="B14" t="str">
            <v>x</v>
          </cell>
          <cell r="D14" t="str">
            <v>x</v>
          </cell>
        </row>
        <row r="15">
          <cell r="A15" t="str">
            <v>договор  с _____ от_____№  __ </v>
          </cell>
          <cell r="B15" t="str">
            <v>x</v>
          </cell>
          <cell r="D15" t="str">
            <v>x</v>
          </cell>
        </row>
        <row r="16">
          <cell r="A16" t="str">
            <v>договор  с _____ от_____№  __ </v>
          </cell>
          <cell r="B16" t="str">
            <v>x</v>
          </cell>
          <cell r="D16" t="str">
            <v>x</v>
          </cell>
        </row>
        <row r="19">
          <cell r="A19" t="str">
            <v>договор  с _____ от_____№  __ </v>
          </cell>
          <cell r="B19" t="str">
            <v>x</v>
          </cell>
          <cell r="D19" t="str">
            <v>x</v>
          </cell>
        </row>
        <row r="20">
          <cell r="A20" t="str">
            <v>договор  с _____ от_____№  __ </v>
          </cell>
          <cell r="B20" t="str">
            <v>x</v>
          </cell>
          <cell r="D20" t="str">
            <v>x</v>
          </cell>
        </row>
        <row r="21">
          <cell r="A21" t="str">
            <v>договор  с _____ от_____№  __ </v>
          </cell>
          <cell r="B21" t="str">
            <v>x</v>
          </cell>
          <cell r="D21" t="str">
            <v>x</v>
          </cell>
        </row>
        <row r="22">
          <cell r="A22" t="str">
            <v>договор  с _____ от_____№  __ </v>
          </cell>
          <cell r="B22" t="str">
            <v>x</v>
          </cell>
          <cell r="D22" t="str">
            <v>x</v>
          </cell>
        </row>
      </sheetData>
      <sheetData sheetId="23">
        <row r="6">
          <cell r="A6" t="str">
            <v>договор  с _____ от_____№  __ </v>
          </cell>
        </row>
        <row r="7">
          <cell r="A7" t="str">
            <v>договор  с _____ от_____№  __ </v>
          </cell>
        </row>
        <row r="8">
          <cell r="A8" t="str">
            <v>договор  с _____ от_____№  __ </v>
          </cell>
        </row>
        <row r="9">
          <cell r="A9" t="str">
            <v>договор  с _____ от_____№  __ </v>
          </cell>
        </row>
        <row r="10">
          <cell r="A10" t="str">
            <v>договор  с _____ от_____№  __ </v>
          </cell>
        </row>
        <row r="13">
          <cell r="A13" t="str">
            <v>договор  с _____ от_____№  __ </v>
          </cell>
        </row>
        <row r="14">
          <cell r="A14" t="str">
            <v>договор  с _____ от_____№  __ </v>
          </cell>
        </row>
        <row r="15">
          <cell r="A15" t="str">
            <v>договор  с _____ от_____№  __ </v>
          </cell>
        </row>
        <row r="16">
          <cell r="A16" t="str">
            <v>договор  с _____ от_____№  __ </v>
          </cell>
        </row>
        <row r="17">
          <cell r="A17" t="str">
            <v>договор  с _____ от_____№  __ </v>
          </cell>
        </row>
      </sheetData>
      <sheetData sheetId="24">
        <row r="7">
          <cell r="A7" t="str">
            <v>договор  с _____ от_____№  __ </v>
          </cell>
        </row>
        <row r="8">
          <cell r="A8" t="str">
            <v>договор  с _____ от_____№  __ </v>
          </cell>
        </row>
        <row r="11">
          <cell r="A11" t="str">
            <v>договор  с _____ от_____№  __ </v>
          </cell>
        </row>
        <row r="12">
          <cell r="A12" t="str">
            <v>договор  с _____ от_____№  __ </v>
          </cell>
        </row>
        <row r="15">
          <cell r="A15" t="str">
            <v>договор  с _____ от_____№  __ </v>
          </cell>
        </row>
        <row r="16">
          <cell r="A16" t="str">
            <v>договор  с _____ от_____№  __ </v>
          </cell>
        </row>
        <row r="19">
          <cell r="A19" t="str">
            <v>Данные полиса</v>
          </cell>
        </row>
        <row r="20">
          <cell r="A20" t="str">
            <v>Данные полиса</v>
          </cell>
        </row>
        <row r="23">
          <cell r="A23" t="str">
            <v>договор  с _____ от_____№  __ </v>
          </cell>
        </row>
        <row r="24">
          <cell r="A24" t="str">
            <v>договор  с _____ от_____№  __ </v>
          </cell>
        </row>
      </sheetData>
      <sheetData sheetId="25">
        <row r="6">
          <cell r="A6" t="str">
            <v>договор  с _____ от_____№  __ на_________</v>
          </cell>
        </row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</sheetData>
      <sheetData sheetId="26">
        <row r="7">
          <cell r="A7" t="str">
            <v>договор  с _____ от_____№  __ </v>
          </cell>
        </row>
        <row r="8">
          <cell r="A8" t="str">
            <v>договор  с _____ от_____№  __ </v>
          </cell>
        </row>
        <row r="9">
          <cell r="A9" t="str">
            <v>договор  с _____ от_____№  __ </v>
          </cell>
        </row>
      </sheetData>
      <sheetData sheetId="27">
        <row r="11">
          <cell r="B11" t="str">
            <v>x</v>
          </cell>
          <cell r="C11" t="str">
            <v>х</v>
          </cell>
          <cell r="D11" t="str">
            <v>x</v>
          </cell>
          <cell r="E11" t="str">
            <v>х</v>
          </cell>
        </row>
        <row r="12">
          <cell r="B12" t="str">
            <v>x</v>
          </cell>
          <cell r="C12" t="str">
            <v>х</v>
          </cell>
          <cell r="D12" t="str">
            <v>x</v>
          </cell>
          <cell r="E12" t="str">
            <v>х</v>
          </cell>
        </row>
        <row r="13">
          <cell r="B13" t="str">
            <v>x</v>
          </cell>
          <cell r="C13" t="str">
            <v>х</v>
          </cell>
          <cell r="D13" t="str">
            <v>x</v>
          </cell>
          <cell r="E13" t="str">
            <v>х</v>
          </cell>
        </row>
        <row r="14">
          <cell r="B14" t="str">
            <v>x</v>
          </cell>
          <cell r="C14" t="str">
            <v>х</v>
          </cell>
          <cell r="D14" t="str">
            <v>x</v>
          </cell>
          <cell r="E14" t="str">
            <v>х</v>
          </cell>
        </row>
        <row r="15">
          <cell r="B15" t="str">
            <v>x</v>
          </cell>
          <cell r="C15" t="str">
            <v>х</v>
          </cell>
          <cell r="D15" t="str">
            <v>x</v>
          </cell>
          <cell r="E15" t="str">
            <v>х</v>
          </cell>
        </row>
      </sheetData>
      <sheetData sheetId="29">
        <row r="2">
          <cell r="A2" t="str">
            <v>Расходы на капитальные вложения _____________  на 2009 год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20">
          <cell r="A20" t="str">
            <v>Введите название</v>
          </cell>
        </row>
        <row r="21">
          <cell r="A21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2">
          <cell r="A32" t="str">
            <v>Введите название</v>
          </cell>
        </row>
        <row r="33">
          <cell r="A33" t="str">
            <v>Введите название</v>
          </cell>
        </row>
      </sheetData>
      <sheetData sheetId="33">
        <row r="7">
          <cell r="A7" t="str">
            <v>Введите название</v>
          </cell>
          <cell r="B7" t="str">
            <v>x</v>
          </cell>
          <cell r="D7" t="str">
            <v>x</v>
          </cell>
        </row>
        <row r="8">
          <cell r="A8" t="str">
            <v>Введите название</v>
          </cell>
          <cell r="B8" t="str">
            <v>x</v>
          </cell>
          <cell r="D8" t="str">
            <v>x</v>
          </cell>
        </row>
        <row r="9">
          <cell r="A9" t="str">
            <v>Введите название</v>
          </cell>
          <cell r="B9" t="str">
            <v>x</v>
          </cell>
          <cell r="D9" t="str">
            <v>x</v>
          </cell>
        </row>
        <row r="12">
          <cell r="A12" t="str">
            <v>Введите название</v>
          </cell>
          <cell r="B12" t="str">
            <v>x</v>
          </cell>
          <cell r="D12" t="str">
            <v>x</v>
          </cell>
        </row>
        <row r="13">
          <cell r="A13" t="str">
            <v>Введите название</v>
          </cell>
          <cell r="B13" t="str">
            <v>x</v>
          </cell>
          <cell r="D13" t="str">
            <v>x</v>
          </cell>
        </row>
        <row r="14">
          <cell r="A14" t="str">
            <v>Введите название</v>
          </cell>
          <cell r="B14" t="str">
            <v>x</v>
          </cell>
          <cell r="D14" t="str">
            <v>x</v>
          </cell>
        </row>
        <row r="16">
          <cell r="B16" t="str">
            <v>x</v>
          </cell>
          <cell r="D16" t="str">
            <v>x</v>
          </cell>
        </row>
        <row r="17">
          <cell r="B17" t="str">
            <v>x</v>
          </cell>
          <cell r="D17" t="str">
            <v>x</v>
          </cell>
        </row>
        <row r="18">
          <cell r="B18" t="str">
            <v>x</v>
          </cell>
          <cell r="D18" t="str">
            <v>x</v>
          </cell>
        </row>
        <row r="20">
          <cell r="A20" t="str">
            <v>Введите название</v>
          </cell>
          <cell r="B20" t="str">
            <v>x</v>
          </cell>
          <cell r="D20" t="str">
            <v>x</v>
          </cell>
        </row>
        <row r="21">
          <cell r="A21" t="str">
            <v>Введите название</v>
          </cell>
          <cell r="B21" t="str">
            <v>x</v>
          </cell>
          <cell r="D21" t="str">
            <v>x</v>
          </cell>
        </row>
        <row r="22">
          <cell r="A22" t="str">
            <v>Введите название</v>
          </cell>
          <cell r="B22" t="str">
            <v>x</v>
          </cell>
          <cell r="D22" t="str">
            <v>x</v>
          </cell>
        </row>
      </sheetData>
      <sheetData sheetId="36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  <row r="12">
          <cell r="C12" t="str">
            <v>x</v>
          </cell>
          <cell r="D12" t="str">
            <v>х</v>
          </cell>
          <cell r="E12" t="str">
            <v>x</v>
          </cell>
          <cell r="F12" t="str">
            <v>х</v>
          </cell>
        </row>
        <row r="13">
          <cell r="C13" t="str">
            <v>x</v>
          </cell>
          <cell r="D13" t="str">
            <v>х</v>
          </cell>
          <cell r="E13" t="str">
            <v>x</v>
          </cell>
          <cell r="F13" t="str">
            <v>х</v>
          </cell>
        </row>
        <row r="14">
          <cell r="C14" t="str">
            <v>x</v>
          </cell>
          <cell r="D14" t="str">
            <v>х</v>
          </cell>
          <cell r="E14" t="str">
            <v>x</v>
          </cell>
          <cell r="F14" t="str">
            <v>х</v>
          </cell>
        </row>
      </sheetData>
      <sheetData sheetId="37">
        <row r="8">
          <cell r="C8" t="str">
            <v>x</v>
          </cell>
          <cell r="D8" t="str">
            <v>х</v>
          </cell>
          <cell r="E8" t="str">
            <v>x</v>
          </cell>
          <cell r="F8" t="str">
            <v>х</v>
          </cell>
        </row>
        <row r="9">
          <cell r="C9" t="str">
            <v>x</v>
          </cell>
          <cell r="D9" t="str">
            <v>х</v>
          </cell>
          <cell r="E9" t="str">
            <v>x</v>
          </cell>
          <cell r="F9" t="str">
            <v>х</v>
          </cell>
        </row>
        <row r="10">
          <cell r="C10" t="str">
            <v>x</v>
          </cell>
          <cell r="D10" t="str">
            <v>х</v>
          </cell>
          <cell r="E10" t="str">
            <v>x</v>
          </cell>
          <cell r="F10" t="str">
            <v>х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</sheetData>
      <sheetData sheetId="41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I201"/>
  <sheetViews>
    <sheetView view="pageBreakPreview" zoomScale="80" zoomScaleSheetLayoutView="8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5" sqref="C35:G35"/>
    </sheetView>
  </sheetViews>
  <sheetFormatPr defaultColWidth="9.00390625" defaultRowHeight="12.75"/>
  <cols>
    <col min="1" max="1" width="9.125" style="136" customWidth="1"/>
    <col min="2" max="2" width="53.875" style="136" customWidth="1"/>
    <col min="3" max="6" width="17.00390625" style="136" customWidth="1"/>
    <col min="7" max="7" width="1.37890625" style="136" customWidth="1"/>
    <col min="8" max="16384" width="9.125" style="136" customWidth="1"/>
  </cols>
  <sheetData>
    <row r="2" ht="12.75">
      <c r="F2" s="138"/>
    </row>
    <row r="3" ht="12.75">
      <c r="G3" s="135"/>
    </row>
    <row r="4" spans="1:7" ht="64.5" customHeight="1">
      <c r="A4" s="1154" t="s">
        <v>299</v>
      </c>
      <c r="B4" s="1154"/>
      <c r="C4" s="1154"/>
      <c r="D4" s="1154"/>
      <c r="E4" s="1154"/>
      <c r="F4" s="1154"/>
      <c r="G4" s="1154"/>
    </row>
    <row r="5" ht="12.75">
      <c r="G5" s="137" t="s">
        <v>293</v>
      </c>
    </row>
    <row r="7" spans="2:9" ht="18.75">
      <c r="B7" s="1155" t="s">
        <v>449</v>
      </c>
      <c r="C7" s="1155"/>
      <c r="D7" s="1155"/>
      <c r="E7" s="1155"/>
      <c r="F7" s="1155"/>
      <c r="G7" s="1155"/>
      <c r="I7" s="137"/>
    </row>
    <row r="8" spans="2:7" ht="19.5" thickBot="1">
      <c r="B8" s="1"/>
      <c r="C8" s="1"/>
      <c r="D8" s="1"/>
      <c r="E8" s="1"/>
      <c r="F8" s="1"/>
      <c r="G8" s="1"/>
    </row>
    <row r="9" spans="1:7" ht="19.5" thickBot="1">
      <c r="A9" s="133" t="s">
        <v>215</v>
      </c>
      <c r="B9" s="134" t="s">
        <v>31</v>
      </c>
      <c r="C9" s="1156" t="s">
        <v>277</v>
      </c>
      <c r="D9" s="1157"/>
      <c r="E9" s="1157"/>
      <c r="F9" s="1157"/>
      <c r="G9" s="1158"/>
    </row>
    <row r="10" spans="1:7" ht="37.5">
      <c r="A10" s="424" t="s">
        <v>17</v>
      </c>
      <c r="B10" s="492" t="s">
        <v>279</v>
      </c>
      <c r="C10" s="1151" t="s">
        <v>638</v>
      </c>
      <c r="D10" s="1152"/>
      <c r="E10" s="1152"/>
      <c r="F10" s="1152"/>
      <c r="G10" s="1153"/>
    </row>
    <row r="11" spans="1:7" ht="18.75">
      <c r="A11" s="423"/>
      <c r="B11" s="493" t="s">
        <v>280</v>
      </c>
      <c r="C11" s="1151" t="s">
        <v>638</v>
      </c>
      <c r="D11" s="1152"/>
      <c r="E11" s="1152"/>
      <c r="F11" s="1152"/>
      <c r="G11" s="1153"/>
    </row>
    <row r="12" spans="1:7" ht="18.75">
      <c r="A12" s="423"/>
      <c r="B12" s="493" t="s">
        <v>281</v>
      </c>
      <c r="C12" s="1151" t="s">
        <v>639</v>
      </c>
      <c r="D12" s="1152"/>
      <c r="E12" s="1152"/>
      <c r="F12" s="1152"/>
      <c r="G12" s="1153"/>
    </row>
    <row r="13" spans="1:7" ht="18.75">
      <c r="A13" s="423" t="s">
        <v>18</v>
      </c>
      <c r="B13" s="493" t="s">
        <v>261</v>
      </c>
      <c r="C13" s="1151"/>
      <c r="D13" s="1152"/>
      <c r="E13" s="1152"/>
      <c r="F13" s="1152"/>
      <c r="G13" s="1153"/>
    </row>
    <row r="14" spans="1:7" ht="18.75">
      <c r="A14" s="423" t="s">
        <v>19</v>
      </c>
      <c r="B14" s="493" t="s">
        <v>282</v>
      </c>
      <c r="C14" s="1151"/>
      <c r="D14" s="1152"/>
      <c r="E14" s="1152"/>
      <c r="F14" s="1152"/>
      <c r="G14" s="1153"/>
    </row>
    <row r="15" spans="1:7" ht="18.75">
      <c r="A15" s="423"/>
      <c r="B15" s="493" t="s">
        <v>283</v>
      </c>
      <c r="C15" s="1151" t="s">
        <v>640</v>
      </c>
      <c r="D15" s="1152"/>
      <c r="E15" s="1152"/>
      <c r="F15" s="1152"/>
      <c r="G15" s="1153"/>
    </row>
    <row r="16" spans="1:7" ht="18.75">
      <c r="A16" s="423"/>
      <c r="B16" s="493" t="s">
        <v>284</v>
      </c>
      <c r="C16" s="1151" t="s">
        <v>640</v>
      </c>
      <c r="D16" s="1152"/>
      <c r="E16" s="1152"/>
      <c r="F16" s="1152"/>
      <c r="G16" s="1153"/>
    </row>
    <row r="17" spans="1:7" ht="18.75">
      <c r="A17" s="423" t="s">
        <v>20</v>
      </c>
      <c r="B17" s="493" t="s">
        <v>168</v>
      </c>
      <c r="C17" s="1151">
        <v>3327100658</v>
      </c>
      <c r="D17" s="1152"/>
      <c r="E17" s="1152"/>
      <c r="F17" s="1152"/>
      <c r="G17" s="1153"/>
    </row>
    <row r="18" spans="1:7" ht="18.75">
      <c r="A18" s="423" t="s">
        <v>22</v>
      </c>
      <c r="B18" s="493" t="s">
        <v>169</v>
      </c>
      <c r="C18" s="1151">
        <v>332701001</v>
      </c>
      <c r="D18" s="1152"/>
      <c r="E18" s="1152"/>
      <c r="F18" s="1152"/>
      <c r="G18" s="1153"/>
    </row>
    <row r="19" spans="1:7" ht="18.75">
      <c r="A19" s="423" t="s">
        <v>24</v>
      </c>
      <c r="B19" s="493" t="s">
        <v>285</v>
      </c>
      <c r="C19" s="1151" t="s">
        <v>641</v>
      </c>
      <c r="D19" s="1152"/>
      <c r="E19" s="1152"/>
      <c r="F19" s="1152"/>
      <c r="G19" s="1153"/>
    </row>
    <row r="20" spans="1:7" ht="18.75">
      <c r="A20" s="423"/>
      <c r="B20" s="493" t="s">
        <v>286</v>
      </c>
      <c r="C20" s="1151" t="s">
        <v>642</v>
      </c>
      <c r="D20" s="1152"/>
      <c r="E20" s="1152"/>
      <c r="F20" s="1152"/>
      <c r="G20" s="1153"/>
    </row>
    <row r="21" spans="1:7" ht="18.75">
      <c r="A21" s="423"/>
      <c r="B21" s="493" t="s">
        <v>287</v>
      </c>
      <c r="C21" s="1151"/>
      <c r="D21" s="1152"/>
      <c r="E21" s="1152"/>
      <c r="F21" s="1152"/>
      <c r="G21" s="1153"/>
    </row>
    <row r="22" spans="1:7" ht="18.75">
      <c r="A22" s="423" t="s">
        <v>25</v>
      </c>
      <c r="B22" s="493" t="s">
        <v>167</v>
      </c>
      <c r="C22" s="1151" t="s">
        <v>643</v>
      </c>
      <c r="D22" s="1152"/>
      <c r="E22" s="1152"/>
      <c r="F22" s="1152"/>
      <c r="G22" s="1153"/>
    </row>
    <row r="23" spans="1:7" ht="18.75">
      <c r="A23" s="423"/>
      <c r="B23" s="493" t="s">
        <v>286</v>
      </c>
      <c r="C23" s="1151" t="s">
        <v>646</v>
      </c>
      <c r="D23" s="1152"/>
      <c r="E23" s="1152"/>
      <c r="F23" s="1152"/>
      <c r="G23" s="1153"/>
    </row>
    <row r="24" spans="1:7" ht="18.75">
      <c r="A24" s="423" t="s">
        <v>49</v>
      </c>
      <c r="B24" s="493" t="s">
        <v>172</v>
      </c>
      <c r="C24" s="1151" t="s">
        <v>644</v>
      </c>
      <c r="D24" s="1152"/>
      <c r="E24" s="1152"/>
      <c r="F24" s="1152"/>
      <c r="G24" s="1153"/>
    </row>
    <row r="25" spans="1:7" ht="18.75">
      <c r="A25" s="423"/>
      <c r="B25" s="493" t="s">
        <v>286</v>
      </c>
      <c r="C25" s="1151" t="s">
        <v>647</v>
      </c>
      <c r="D25" s="1152"/>
      <c r="E25" s="1152"/>
      <c r="F25" s="1152"/>
      <c r="G25" s="1153"/>
    </row>
    <row r="26" spans="1:7" ht="18.75">
      <c r="A26" s="423" t="s">
        <v>267</v>
      </c>
      <c r="B26" s="493" t="s">
        <v>288</v>
      </c>
      <c r="C26" s="1151" t="s">
        <v>645</v>
      </c>
      <c r="D26" s="1152"/>
      <c r="E26" s="1152"/>
      <c r="F26" s="1152"/>
      <c r="G26" s="1153"/>
    </row>
    <row r="27" spans="1:7" ht="18.75">
      <c r="A27" s="423"/>
      <c r="B27" s="493" t="s">
        <v>286</v>
      </c>
      <c r="C27" s="1151" t="s">
        <v>648</v>
      </c>
      <c r="D27" s="1152"/>
      <c r="E27" s="1152"/>
      <c r="F27" s="1152"/>
      <c r="G27" s="1153"/>
    </row>
    <row r="28" spans="1:7" ht="18.75">
      <c r="A28" s="423" t="s">
        <v>260</v>
      </c>
      <c r="B28" s="493" t="s">
        <v>289</v>
      </c>
      <c r="C28" s="1151" t="s">
        <v>644</v>
      </c>
      <c r="D28" s="1152"/>
      <c r="E28" s="1152"/>
      <c r="F28" s="1152"/>
      <c r="G28" s="1153"/>
    </row>
    <row r="29" spans="1:7" ht="18.75">
      <c r="A29" s="423"/>
      <c r="B29" s="493" t="s">
        <v>286</v>
      </c>
      <c r="C29" s="1151" t="s">
        <v>647</v>
      </c>
      <c r="D29" s="1152"/>
      <c r="E29" s="1152"/>
      <c r="F29" s="1152"/>
      <c r="G29" s="1153"/>
    </row>
    <row r="30" spans="1:7" ht="18.75">
      <c r="A30" s="423"/>
      <c r="B30" s="493" t="s">
        <v>287</v>
      </c>
      <c r="C30" s="1151"/>
      <c r="D30" s="1152"/>
      <c r="E30" s="1152"/>
      <c r="F30" s="1152"/>
      <c r="G30" s="1153"/>
    </row>
    <row r="31" spans="1:7" ht="18.75">
      <c r="A31" s="423" t="s">
        <v>278</v>
      </c>
      <c r="B31" s="493" t="s">
        <v>170</v>
      </c>
      <c r="C31" s="1151"/>
      <c r="D31" s="1152"/>
      <c r="E31" s="1152"/>
      <c r="F31" s="1152"/>
      <c r="G31" s="1153"/>
    </row>
    <row r="32" spans="1:7" ht="18.75">
      <c r="A32" s="423"/>
      <c r="B32" s="493" t="s">
        <v>290</v>
      </c>
      <c r="C32" s="1151" t="s">
        <v>649</v>
      </c>
      <c r="D32" s="1152"/>
      <c r="E32" s="1152"/>
      <c r="F32" s="1152"/>
      <c r="G32" s="1153"/>
    </row>
    <row r="33" spans="1:7" ht="18.75">
      <c r="A33" s="423"/>
      <c r="B33" s="493" t="s">
        <v>291</v>
      </c>
      <c r="C33" s="1151" t="s">
        <v>650</v>
      </c>
      <c r="D33" s="1152"/>
      <c r="E33" s="1152"/>
      <c r="F33" s="1152"/>
      <c r="G33" s="1153"/>
    </row>
    <row r="34" spans="1:7" ht="18.75">
      <c r="A34" s="423"/>
      <c r="B34" s="493" t="s">
        <v>292</v>
      </c>
      <c r="C34" s="1151" t="s">
        <v>651</v>
      </c>
      <c r="D34" s="1152"/>
      <c r="E34" s="1152"/>
      <c r="F34" s="1152"/>
      <c r="G34" s="1153"/>
    </row>
    <row r="35" spans="1:7" ht="18.75">
      <c r="A35" s="423"/>
      <c r="B35" s="493" t="s">
        <v>171</v>
      </c>
      <c r="C35" s="1151">
        <v>41708716</v>
      </c>
      <c r="D35" s="1152"/>
      <c r="E35" s="1152"/>
      <c r="F35" s="1152"/>
      <c r="G35" s="1153"/>
    </row>
    <row r="36" spans="2:7" ht="18.75">
      <c r="B36" s="484"/>
      <c r="C36" s="1151"/>
      <c r="D36" s="1152"/>
      <c r="E36" s="1152"/>
      <c r="F36" s="1152"/>
      <c r="G36" s="1153"/>
    </row>
    <row r="37" ht="12.75">
      <c r="B37" s="484"/>
    </row>
    <row r="38" ht="12.75">
      <c r="B38" s="484"/>
    </row>
    <row r="39" ht="12.75">
      <c r="B39" s="484"/>
    </row>
    <row r="40" ht="12.75">
      <c r="B40" s="484"/>
    </row>
    <row r="41" ht="12.75">
      <c r="B41" s="484"/>
    </row>
    <row r="42" ht="12.75">
      <c r="B42" s="484"/>
    </row>
    <row r="43" ht="12.75">
      <c r="B43" s="484"/>
    </row>
    <row r="44" ht="12.75">
      <c r="B44" s="484"/>
    </row>
    <row r="45" ht="12.75">
      <c r="B45" s="484"/>
    </row>
    <row r="46" ht="12.75">
      <c r="B46" s="484"/>
    </row>
    <row r="47" ht="12.75">
      <c r="B47" s="484"/>
    </row>
    <row r="48" ht="12.75">
      <c r="B48" s="484"/>
    </row>
    <row r="49" ht="12.75">
      <c r="B49" s="484"/>
    </row>
    <row r="50" ht="12.75">
      <c r="B50" s="484"/>
    </row>
    <row r="51" ht="12.75">
      <c r="B51" s="484"/>
    </row>
    <row r="52" ht="12.75">
      <c r="B52" s="484"/>
    </row>
    <row r="53" ht="12.75">
      <c r="B53" s="484"/>
    </row>
    <row r="54" ht="12.75">
      <c r="B54" s="484"/>
    </row>
    <row r="55" ht="12.75">
      <c r="B55" s="484"/>
    </row>
    <row r="56" ht="12.75">
      <c r="B56" s="484"/>
    </row>
    <row r="57" ht="12.75">
      <c r="B57" s="484"/>
    </row>
    <row r="58" ht="12.75">
      <c r="B58" s="484"/>
    </row>
    <row r="59" ht="12.75">
      <c r="B59" s="484"/>
    </row>
    <row r="60" ht="12.75">
      <c r="B60" s="484"/>
    </row>
    <row r="61" ht="12.75">
      <c r="B61" s="484"/>
    </row>
    <row r="62" ht="12.75">
      <c r="B62" s="484"/>
    </row>
    <row r="63" ht="12.75">
      <c r="B63" s="484"/>
    </row>
    <row r="64" ht="12.75">
      <c r="B64" s="484"/>
    </row>
    <row r="65" ht="12.75">
      <c r="B65" s="484"/>
    </row>
    <row r="66" ht="12.75">
      <c r="B66" s="484"/>
    </row>
    <row r="67" ht="12.75">
      <c r="B67" s="484"/>
    </row>
    <row r="68" ht="12.75">
      <c r="B68" s="484"/>
    </row>
    <row r="69" ht="12.75">
      <c r="B69" s="484"/>
    </row>
    <row r="70" ht="12.75">
      <c r="B70" s="484"/>
    </row>
    <row r="71" ht="12.75">
      <c r="B71" s="484"/>
    </row>
    <row r="72" ht="12.75">
      <c r="B72" s="484"/>
    </row>
    <row r="73" ht="12.75">
      <c r="B73" s="484"/>
    </row>
    <row r="74" ht="12.75">
      <c r="B74" s="484"/>
    </row>
    <row r="75" ht="12.75">
      <c r="B75" s="484"/>
    </row>
    <row r="76" ht="12.75">
      <c r="B76" s="484"/>
    </row>
    <row r="77" ht="12.75">
      <c r="B77" s="484"/>
    </row>
    <row r="78" ht="12.75">
      <c r="B78" s="484"/>
    </row>
    <row r="79" ht="12.75">
      <c r="B79" s="484"/>
    </row>
    <row r="80" ht="12.75">
      <c r="B80" s="484"/>
    </row>
    <row r="81" ht="12.75">
      <c r="B81" s="484"/>
    </row>
    <row r="82" ht="12.75">
      <c r="B82" s="484"/>
    </row>
    <row r="83" ht="12.75">
      <c r="B83" s="484"/>
    </row>
    <row r="84" ht="12.75">
      <c r="B84" s="484"/>
    </row>
    <row r="85" ht="12.75">
      <c r="B85" s="484"/>
    </row>
    <row r="86" ht="12.75">
      <c r="B86" s="484"/>
    </row>
    <row r="87" ht="12.75">
      <c r="B87" s="484"/>
    </row>
    <row r="88" ht="12.75">
      <c r="B88" s="484"/>
    </row>
    <row r="89" ht="12.75">
      <c r="B89" s="484"/>
    </row>
    <row r="90" ht="12.75">
      <c r="B90" s="484"/>
    </row>
    <row r="91" ht="12.75">
      <c r="B91" s="484"/>
    </row>
    <row r="92" ht="12.75">
      <c r="B92" s="484"/>
    </row>
    <row r="93" ht="12.75">
      <c r="B93" s="484"/>
    </row>
    <row r="94" ht="12.75">
      <c r="B94" s="484"/>
    </row>
    <row r="95" ht="12.75">
      <c r="B95" s="484"/>
    </row>
    <row r="96" ht="12.75">
      <c r="B96" s="484"/>
    </row>
    <row r="97" ht="12.75">
      <c r="B97" s="484"/>
    </row>
    <row r="98" ht="12.75">
      <c r="B98" s="484"/>
    </row>
    <row r="99" ht="12.75">
      <c r="B99" s="484"/>
    </row>
    <row r="100" ht="12.75">
      <c r="B100" s="484"/>
    </row>
    <row r="101" ht="12.75">
      <c r="B101" s="484"/>
    </row>
    <row r="102" ht="12.75">
      <c r="B102" s="484"/>
    </row>
    <row r="103" ht="12.75">
      <c r="B103" s="484"/>
    </row>
    <row r="104" ht="12.75">
      <c r="B104" s="484"/>
    </row>
    <row r="105" ht="12.75">
      <c r="B105" s="484"/>
    </row>
    <row r="106" ht="12.75">
      <c r="B106" s="484"/>
    </row>
    <row r="107" ht="12.75">
      <c r="B107" s="484"/>
    </row>
    <row r="108" ht="12.75">
      <c r="B108" s="484"/>
    </row>
    <row r="109" ht="12.75">
      <c r="B109" s="484"/>
    </row>
    <row r="110" ht="12.75">
      <c r="B110" s="484"/>
    </row>
    <row r="111" ht="12.75">
      <c r="B111" s="484"/>
    </row>
    <row r="112" ht="12.75">
      <c r="B112" s="484"/>
    </row>
    <row r="113" ht="12.75">
      <c r="B113" s="484"/>
    </row>
    <row r="114" ht="12.75">
      <c r="B114" s="484"/>
    </row>
    <row r="115" ht="12.75">
      <c r="B115" s="484"/>
    </row>
    <row r="116" ht="12.75">
      <c r="B116" s="484"/>
    </row>
    <row r="117" ht="12.75">
      <c r="B117" s="484"/>
    </row>
    <row r="118" ht="12.75">
      <c r="B118" s="484"/>
    </row>
    <row r="119" ht="12.75">
      <c r="B119" s="484"/>
    </row>
    <row r="120" ht="12.75">
      <c r="B120" s="484"/>
    </row>
    <row r="121" ht="12.75">
      <c r="B121" s="484"/>
    </row>
    <row r="122" ht="12.75">
      <c r="B122" s="484"/>
    </row>
    <row r="123" ht="12.75">
      <c r="B123" s="484"/>
    </row>
    <row r="124" ht="12.75">
      <c r="B124" s="484"/>
    </row>
    <row r="125" ht="12.75">
      <c r="B125" s="484"/>
    </row>
    <row r="126" ht="12.75">
      <c r="B126" s="484"/>
    </row>
    <row r="127" ht="12.75">
      <c r="B127" s="484"/>
    </row>
    <row r="128" ht="12.75">
      <c r="B128" s="484"/>
    </row>
    <row r="129" ht="12.75">
      <c r="B129" s="484"/>
    </row>
    <row r="130" ht="12.75">
      <c r="B130" s="484"/>
    </row>
    <row r="131" ht="12.75">
      <c r="B131" s="484"/>
    </row>
    <row r="132" ht="12.75">
      <c r="B132" s="484"/>
    </row>
    <row r="133" ht="12.75">
      <c r="B133" s="484"/>
    </row>
    <row r="134" ht="12.75">
      <c r="B134" s="484"/>
    </row>
    <row r="135" ht="12.75">
      <c r="B135" s="484"/>
    </row>
    <row r="136" ht="12.75">
      <c r="B136" s="484"/>
    </row>
    <row r="137" ht="12.75">
      <c r="B137" s="484"/>
    </row>
    <row r="138" ht="12.75">
      <c r="B138" s="484"/>
    </row>
    <row r="139" ht="12.75">
      <c r="B139" s="484"/>
    </row>
    <row r="140" ht="12.75">
      <c r="B140" s="484"/>
    </row>
    <row r="141" ht="12.75">
      <c r="B141" s="484"/>
    </row>
    <row r="142" ht="12.75">
      <c r="B142" s="484"/>
    </row>
    <row r="143" ht="12.75">
      <c r="B143" s="484"/>
    </row>
    <row r="144" ht="12.75">
      <c r="B144" s="484"/>
    </row>
    <row r="145" ht="12.75">
      <c r="B145" s="484"/>
    </row>
    <row r="146" ht="12.75">
      <c r="B146" s="484"/>
    </row>
    <row r="147" ht="12.75">
      <c r="B147" s="484"/>
    </row>
    <row r="148" ht="12.75">
      <c r="B148" s="484"/>
    </row>
    <row r="149" ht="12.75">
      <c r="B149" s="484"/>
    </row>
    <row r="150" ht="12.75">
      <c r="B150" s="484"/>
    </row>
    <row r="151" ht="12.75">
      <c r="B151" s="484"/>
    </row>
    <row r="152" ht="12.75">
      <c r="B152" s="484"/>
    </row>
    <row r="153" ht="12.75">
      <c r="B153" s="484"/>
    </row>
    <row r="154" ht="12.75">
      <c r="B154" s="484"/>
    </row>
    <row r="155" ht="12.75">
      <c r="B155" s="484"/>
    </row>
    <row r="156" ht="12.75">
      <c r="B156" s="484"/>
    </row>
    <row r="157" ht="12.75">
      <c r="B157" s="484"/>
    </row>
    <row r="158" ht="12.75">
      <c r="B158" s="484"/>
    </row>
    <row r="159" ht="12.75">
      <c r="B159" s="484"/>
    </row>
    <row r="160" ht="12.75">
      <c r="B160" s="484"/>
    </row>
    <row r="161" ht="12.75">
      <c r="B161" s="484"/>
    </row>
    <row r="162" ht="12.75">
      <c r="B162" s="484"/>
    </row>
    <row r="163" ht="12.75">
      <c r="B163" s="484"/>
    </row>
    <row r="164" ht="12.75">
      <c r="B164" s="484"/>
    </row>
    <row r="165" ht="12.75">
      <c r="B165" s="484"/>
    </row>
    <row r="166" ht="12.75">
      <c r="B166" s="484"/>
    </row>
    <row r="167" ht="12.75">
      <c r="B167" s="484"/>
    </row>
    <row r="168" ht="12.75">
      <c r="B168" s="484"/>
    </row>
    <row r="169" ht="12.75">
      <c r="B169" s="484"/>
    </row>
    <row r="170" ht="12.75">
      <c r="B170" s="484"/>
    </row>
    <row r="171" ht="12.75">
      <c r="B171" s="484"/>
    </row>
    <row r="172" ht="12.75">
      <c r="B172" s="484"/>
    </row>
    <row r="173" ht="12.75">
      <c r="B173" s="484"/>
    </row>
    <row r="174" ht="12.75">
      <c r="B174" s="484"/>
    </row>
    <row r="175" ht="12.75">
      <c r="B175" s="484"/>
    </row>
    <row r="176" ht="12.75">
      <c r="B176" s="484"/>
    </row>
    <row r="177" ht="12.75">
      <c r="B177" s="484"/>
    </row>
    <row r="178" ht="12.75">
      <c r="B178" s="484"/>
    </row>
    <row r="179" ht="12.75">
      <c r="B179" s="484"/>
    </row>
    <row r="180" ht="12.75">
      <c r="B180" s="484"/>
    </row>
    <row r="181" ht="12.75">
      <c r="B181" s="484"/>
    </row>
    <row r="182" ht="12.75">
      <c r="B182" s="484"/>
    </row>
    <row r="183" ht="12.75">
      <c r="B183" s="484"/>
    </row>
    <row r="184" ht="12.75">
      <c r="B184" s="484"/>
    </row>
    <row r="185" ht="12.75">
      <c r="B185" s="484"/>
    </row>
    <row r="186" ht="12.75">
      <c r="B186" s="484"/>
    </row>
    <row r="187" ht="12.75">
      <c r="B187" s="484"/>
    </row>
    <row r="188" ht="12.75">
      <c r="B188" s="484"/>
    </row>
    <row r="189" ht="12.75">
      <c r="B189" s="484"/>
    </row>
    <row r="190" ht="12.75">
      <c r="B190" s="484"/>
    </row>
    <row r="191" ht="12.75">
      <c r="B191" s="484"/>
    </row>
    <row r="192" ht="12.75">
      <c r="B192" s="484"/>
    </row>
    <row r="193" ht="12.75">
      <c r="B193" s="484"/>
    </row>
    <row r="194" ht="12.75">
      <c r="B194" s="484"/>
    </row>
    <row r="195" ht="12.75">
      <c r="B195" s="484"/>
    </row>
    <row r="196" ht="12.75">
      <c r="B196" s="484"/>
    </row>
    <row r="197" ht="12.75">
      <c r="B197" s="484"/>
    </row>
    <row r="198" ht="12.75">
      <c r="B198" s="484"/>
    </row>
    <row r="199" ht="12.75">
      <c r="B199" s="484"/>
    </row>
    <row r="200" ht="12.75">
      <c r="B200" s="484"/>
    </row>
    <row r="201" ht="12.75">
      <c r="B201" s="484"/>
    </row>
  </sheetData>
  <sheetProtection formatColumns="0" formatRows="0"/>
  <protectedRanges>
    <protectedRange sqref="G10" name="Диапазон1_1"/>
  </protectedRanges>
  <mergeCells count="30">
    <mergeCell ref="C21:G21"/>
    <mergeCell ref="C36:G36"/>
    <mergeCell ref="C34:G34"/>
    <mergeCell ref="C35:G35"/>
    <mergeCell ref="C27:G27"/>
    <mergeCell ref="C28:G28"/>
    <mergeCell ref="C33:G33"/>
    <mergeCell ref="C32:G32"/>
    <mergeCell ref="C31:G31"/>
    <mergeCell ref="C30:G30"/>
    <mergeCell ref="C15:G15"/>
    <mergeCell ref="C20:G20"/>
    <mergeCell ref="C10:G10"/>
    <mergeCell ref="C29:G29"/>
    <mergeCell ref="C11:G11"/>
    <mergeCell ref="C23:G23"/>
    <mergeCell ref="C22:G22"/>
    <mergeCell ref="C24:G24"/>
    <mergeCell ref="C25:G25"/>
    <mergeCell ref="C26:G26"/>
    <mergeCell ref="C18:G18"/>
    <mergeCell ref="C19:G19"/>
    <mergeCell ref="A4:G4"/>
    <mergeCell ref="B7:G7"/>
    <mergeCell ref="C14:G14"/>
    <mergeCell ref="C17:G17"/>
    <mergeCell ref="C12:G12"/>
    <mergeCell ref="C13:G13"/>
    <mergeCell ref="C9:G9"/>
    <mergeCell ref="C16:G16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tabColor rgb="FF33CC33"/>
    <pageSetUpPr fitToPage="1"/>
  </sheetPr>
  <dimension ref="A1:N45"/>
  <sheetViews>
    <sheetView view="pageBreakPreview" zoomScale="80" zoomScaleNormal="75" zoomScaleSheetLayoutView="80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F14" sqref="F14"/>
    </sheetView>
  </sheetViews>
  <sheetFormatPr defaultColWidth="9.00390625" defaultRowHeight="12.75" outlineLevelCol="1"/>
  <cols>
    <col min="1" max="1" width="5.875" style="7" customWidth="1"/>
    <col min="2" max="2" width="44.375" style="37" customWidth="1"/>
    <col min="3" max="3" width="16.375" style="37" customWidth="1"/>
    <col min="4" max="4" width="14.875" style="37" customWidth="1"/>
    <col min="5" max="5" width="13.00390625" style="37" customWidth="1"/>
    <col min="6" max="6" width="15.25390625" style="7" customWidth="1"/>
    <col min="7" max="7" width="13.25390625" style="7" hidden="1" customWidth="1" outlineLevel="1"/>
    <col min="8" max="8" width="20.00390625" style="7" customWidth="1" collapsed="1"/>
    <col min="9" max="9" width="10.625" style="7" customWidth="1"/>
    <col min="10" max="12" width="15.75390625" style="7" customWidth="1"/>
    <col min="13" max="16384" width="9.125" style="7" customWidth="1"/>
  </cols>
  <sheetData>
    <row r="1" ht="15.75">
      <c r="F1" s="99" t="s">
        <v>385</v>
      </c>
    </row>
    <row r="2" spans="2:9" s="9" customFormat="1" ht="15.75">
      <c r="B2" s="20"/>
      <c r="C2" s="20"/>
      <c r="D2" s="20"/>
      <c r="E2" s="139"/>
      <c r="H2" s="7"/>
      <c r="I2" s="7"/>
    </row>
    <row r="3" spans="1:14" s="9" customFormat="1" ht="48" customHeight="1">
      <c r="A3" s="494" t="s">
        <v>258</v>
      </c>
      <c r="B3" s="1229" t="s">
        <v>258</v>
      </c>
      <c r="C3" s="1229"/>
      <c r="D3" s="1229"/>
      <c r="E3" s="1229"/>
      <c r="F3" s="1229"/>
      <c r="G3" s="1229"/>
      <c r="H3" s="494"/>
      <c r="I3" s="494"/>
      <c r="J3" s="494"/>
      <c r="K3" s="494"/>
      <c r="L3" s="494"/>
      <c r="M3" s="494"/>
      <c r="N3" s="494"/>
    </row>
    <row r="4" spans="1:9" s="9" customFormat="1" ht="17.25" customHeight="1" thickBot="1">
      <c r="A4" s="19"/>
      <c r="B4" s="19"/>
      <c r="C4" s="19"/>
      <c r="D4" s="19"/>
      <c r="F4" s="203" t="s">
        <v>163</v>
      </c>
      <c r="H4" s="7"/>
      <c r="I4" s="7"/>
    </row>
    <row r="5" spans="1:7" s="8" customFormat="1" ht="21.75" customHeight="1" thickBot="1">
      <c r="A5" s="1234" t="s">
        <v>43</v>
      </c>
      <c r="B5" s="1236" t="s">
        <v>31</v>
      </c>
      <c r="C5" s="1230" t="s">
        <v>301</v>
      </c>
      <c r="D5" s="1231"/>
      <c r="E5" s="569" t="s">
        <v>304</v>
      </c>
      <c r="F5" s="1232" t="s">
        <v>305</v>
      </c>
      <c r="G5" s="1233"/>
    </row>
    <row r="6" spans="1:7" s="8" customFormat="1" ht="44.25" customHeight="1" thickBot="1">
      <c r="A6" s="1235"/>
      <c r="B6" s="1237"/>
      <c r="C6" s="615" t="s">
        <v>456</v>
      </c>
      <c r="D6" s="570" t="s">
        <v>457</v>
      </c>
      <c r="E6" s="570" t="s">
        <v>459</v>
      </c>
      <c r="F6" s="570" t="s">
        <v>460</v>
      </c>
      <c r="G6" s="611" t="s">
        <v>461</v>
      </c>
    </row>
    <row r="7" spans="1:7" s="188" customFormat="1" ht="13.5" customHeight="1" thickBot="1">
      <c r="A7" s="612">
        <v>1</v>
      </c>
      <c r="B7" s="413">
        <v>1</v>
      </c>
      <c r="C7" s="495">
        <v>2</v>
      </c>
      <c r="D7" s="614">
        <v>3</v>
      </c>
      <c r="E7" s="495">
        <v>4</v>
      </c>
      <c r="F7" s="495">
        <v>5</v>
      </c>
      <c r="G7" s="613">
        <v>6</v>
      </c>
    </row>
    <row r="8" spans="1:14" ht="48" customHeight="1">
      <c r="A8" s="103" t="s">
        <v>17</v>
      </c>
      <c r="B8" s="252" t="s">
        <v>2</v>
      </c>
      <c r="C8" s="220" t="s">
        <v>96</v>
      </c>
      <c r="D8" s="15">
        <v>1774.1</v>
      </c>
      <c r="E8" s="15">
        <v>1774.1</v>
      </c>
      <c r="F8" s="15">
        <v>1774.1</v>
      </c>
      <c r="G8" s="50"/>
      <c r="I8" s="80"/>
      <c r="J8" s="80"/>
      <c r="K8" s="80"/>
      <c r="L8" s="80"/>
      <c r="M8" s="80"/>
      <c r="N8" s="80"/>
    </row>
    <row r="9" spans="1:14" ht="27" customHeight="1">
      <c r="A9" s="93" t="s">
        <v>18</v>
      </c>
      <c r="B9" s="223" t="s">
        <v>55</v>
      </c>
      <c r="C9" s="204" t="s">
        <v>96</v>
      </c>
      <c r="D9" s="15"/>
      <c r="E9" s="15"/>
      <c r="F9" s="3">
        <f>'Ввод выбытие ОС'!F12</f>
        <v>0</v>
      </c>
      <c r="G9" s="50"/>
      <c r="I9" s="206"/>
      <c r="J9" s="206"/>
      <c r="K9" s="206"/>
      <c r="L9" s="206"/>
      <c r="M9" s="206"/>
      <c r="N9" s="206"/>
    </row>
    <row r="10" spans="1:14" ht="31.5" customHeight="1">
      <c r="A10" s="93" t="s">
        <v>19</v>
      </c>
      <c r="B10" s="223" t="s">
        <v>56</v>
      </c>
      <c r="C10" s="204" t="s">
        <v>96</v>
      </c>
      <c r="D10" s="15"/>
      <c r="E10" s="15"/>
      <c r="F10" s="3">
        <f>'Ввод выбытие ОС'!F40</f>
        <v>0</v>
      </c>
      <c r="G10" s="50"/>
      <c r="I10" s="206"/>
      <c r="J10" s="206"/>
      <c r="K10" s="206"/>
      <c r="L10" s="206"/>
      <c r="M10" s="206"/>
      <c r="N10" s="206"/>
    </row>
    <row r="11" spans="1:14" ht="38.25" customHeight="1">
      <c r="A11" s="93" t="s">
        <v>20</v>
      </c>
      <c r="B11" s="223" t="s">
        <v>3</v>
      </c>
      <c r="C11" s="204" t="s">
        <v>96</v>
      </c>
      <c r="D11" s="205">
        <f>D8+D9-D10</f>
        <v>1774.1</v>
      </c>
      <c r="E11" s="205">
        <f>E8+E9-E10</f>
        <v>1774.1</v>
      </c>
      <c r="F11" s="3">
        <f>F8+F9-F10</f>
        <v>1774.1</v>
      </c>
      <c r="G11" s="122">
        <f>G8+G9-G10</f>
        <v>0</v>
      </c>
      <c r="I11" s="206"/>
      <c r="J11" s="206"/>
      <c r="K11" s="206"/>
      <c r="L11" s="206"/>
      <c r="M11" s="206"/>
      <c r="N11" s="206"/>
    </row>
    <row r="12" spans="1:14" ht="36.75" customHeight="1">
      <c r="A12" s="93" t="s">
        <v>22</v>
      </c>
      <c r="B12" s="223" t="s">
        <v>205</v>
      </c>
      <c r="C12" s="204" t="s">
        <v>96</v>
      </c>
      <c r="D12" s="205">
        <f>(D8+D11)/2</f>
        <v>1774.1</v>
      </c>
      <c r="E12" s="205">
        <f>(E8+E11)/2</f>
        <v>1774.1</v>
      </c>
      <c r="F12" s="205">
        <f>(F8+F11)/2</f>
        <v>1774.1</v>
      </c>
      <c r="G12" s="122">
        <f>(G8+G11)/2</f>
        <v>0</v>
      </c>
      <c r="I12" s="206"/>
      <c r="J12" s="206"/>
      <c r="K12" s="206"/>
      <c r="L12" s="206"/>
      <c r="M12" s="206"/>
      <c r="N12" s="206"/>
    </row>
    <row r="13" spans="1:14" ht="31.5" customHeight="1">
      <c r="A13" s="93" t="s">
        <v>24</v>
      </c>
      <c r="B13" s="223" t="s">
        <v>4</v>
      </c>
      <c r="C13" s="221" t="s">
        <v>96</v>
      </c>
      <c r="D13" s="207">
        <f>IF(D12=0,0,D14/D12*100)</f>
        <v>1.0991488642128404</v>
      </c>
      <c r="E13" s="207">
        <f>IF(E12=0,0,E14/E12*100)</f>
        <v>0.9469590214756778</v>
      </c>
      <c r="F13" s="207">
        <f>IF(F12=0,0,F14/F12*100)</f>
        <v>1.0822388816864892</v>
      </c>
      <c r="G13" s="208">
        <f>IF(G12=0,0,G14/G12*100)</f>
        <v>0</v>
      </c>
      <c r="I13" s="206"/>
      <c r="J13" s="206"/>
      <c r="K13" s="206"/>
      <c r="L13" s="206"/>
      <c r="M13" s="206"/>
      <c r="N13" s="206"/>
    </row>
    <row r="14" spans="1:14" ht="36" customHeight="1" thickBot="1">
      <c r="A14" s="228" t="s">
        <v>25</v>
      </c>
      <c r="B14" s="304"/>
      <c r="C14" s="977">
        <v>16.8</v>
      </c>
      <c r="D14" s="977">
        <v>19.5</v>
      </c>
      <c r="E14" s="978">
        <v>16.8</v>
      </c>
      <c r="F14" s="776">
        <f>'Расчет амортизации'!B12</f>
        <v>19.200000000000003</v>
      </c>
      <c r="G14" s="777">
        <f>'Расчет амортизации'!C12</f>
        <v>0</v>
      </c>
      <c r="I14" s="206"/>
      <c r="J14" s="206"/>
      <c r="K14" s="206"/>
      <c r="L14" s="206"/>
      <c r="M14" s="206"/>
      <c r="N14" s="206"/>
    </row>
    <row r="15" spans="1:11" ht="15.75">
      <c r="A15" s="209"/>
      <c r="B15" s="40"/>
      <c r="C15" s="40"/>
      <c r="D15" s="40"/>
      <c r="E15" s="40"/>
      <c r="F15" s="206"/>
      <c r="G15" s="206"/>
      <c r="H15" s="206"/>
      <c r="I15" s="206"/>
      <c r="J15" s="206"/>
      <c r="K15" s="206"/>
    </row>
    <row r="16" spans="1:11" ht="15.75">
      <c r="A16" s="209"/>
      <c r="B16" s="64"/>
      <c r="C16" s="64"/>
      <c r="D16" s="64"/>
      <c r="E16" s="64"/>
      <c r="F16" s="206"/>
      <c r="G16" s="206"/>
      <c r="H16" s="206"/>
      <c r="I16" s="206"/>
      <c r="J16" s="206"/>
      <c r="K16" s="206"/>
    </row>
    <row r="17" spans="2:5" ht="15.75">
      <c r="B17" s="210"/>
      <c r="C17" s="210"/>
      <c r="D17" s="210"/>
      <c r="E17" s="210"/>
    </row>
    <row r="21" ht="15.75">
      <c r="D21" s="211"/>
    </row>
    <row r="24" spans="1:5" ht="57" customHeight="1">
      <c r="A24" s="37"/>
      <c r="B24" s="7"/>
      <c r="C24" s="7"/>
      <c r="D24" s="7"/>
      <c r="E24" s="7"/>
    </row>
    <row r="25" spans="1:5" ht="15.75">
      <c r="A25" s="37"/>
      <c r="B25" s="7"/>
      <c r="C25" s="7"/>
      <c r="D25" s="7"/>
      <c r="E25" s="7"/>
    </row>
    <row r="26" spans="1:5" ht="15.75">
      <c r="A26" s="37"/>
      <c r="B26" s="7"/>
      <c r="C26" s="7"/>
      <c r="D26" s="7"/>
      <c r="E26" s="7"/>
    </row>
    <row r="27" spans="1:5" ht="15.75">
      <c r="A27" s="37"/>
      <c r="B27" s="7"/>
      <c r="C27" s="7"/>
      <c r="D27" s="7"/>
      <c r="E27" s="7"/>
    </row>
    <row r="28" spans="1:5" ht="15.75">
      <c r="A28" s="37"/>
      <c r="B28" s="7"/>
      <c r="C28" s="7"/>
      <c r="D28" s="7"/>
      <c r="E28" s="7"/>
    </row>
    <row r="29" spans="1:5" ht="15.75">
      <c r="A29" s="37"/>
      <c r="B29" s="7"/>
      <c r="C29" s="7"/>
      <c r="D29" s="7"/>
      <c r="E29" s="7"/>
    </row>
    <row r="30" spans="1:5" ht="15.75">
      <c r="A30" s="37"/>
      <c r="B30" s="7"/>
      <c r="C30" s="7"/>
      <c r="D30" s="7"/>
      <c r="E30" s="7"/>
    </row>
    <row r="31" spans="1:5" ht="15.75">
      <c r="A31" s="37"/>
      <c r="B31" s="7"/>
      <c r="C31" s="7"/>
      <c r="D31" s="7"/>
      <c r="E31" s="7"/>
    </row>
    <row r="32" spans="1:5" ht="15.75">
      <c r="A32" s="37"/>
      <c r="B32" s="7"/>
      <c r="C32" s="7"/>
      <c r="D32" s="7"/>
      <c r="E32" s="7"/>
    </row>
    <row r="33" spans="1:5" ht="15.75">
      <c r="A33" s="37"/>
      <c r="B33" s="7"/>
      <c r="C33" s="7"/>
      <c r="D33" s="7"/>
      <c r="E33" s="7"/>
    </row>
    <row r="34" spans="1:5" ht="15.75">
      <c r="A34" s="37"/>
      <c r="B34" s="7"/>
      <c r="C34" s="7"/>
      <c r="D34" s="7"/>
      <c r="E34" s="7"/>
    </row>
    <row r="35" spans="1:5" ht="15.75">
      <c r="A35" s="37"/>
      <c r="B35" s="7"/>
      <c r="C35" s="7"/>
      <c r="D35" s="7"/>
      <c r="E35" s="7"/>
    </row>
    <row r="36" spans="1:5" ht="15.75">
      <c r="A36" s="37"/>
      <c r="B36" s="7"/>
      <c r="C36" s="7"/>
      <c r="D36" s="7"/>
      <c r="E36" s="7"/>
    </row>
    <row r="37" spans="1:5" ht="15.75">
      <c r="A37" s="37"/>
      <c r="B37" s="7"/>
      <c r="C37" s="7"/>
      <c r="D37" s="7"/>
      <c r="E37" s="7"/>
    </row>
    <row r="38" spans="1:5" ht="15.75">
      <c r="A38" s="37"/>
      <c r="B38" s="7"/>
      <c r="C38" s="7"/>
      <c r="D38" s="7"/>
      <c r="E38" s="7"/>
    </row>
    <row r="39" spans="1:5" ht="15.75">
      <c r="A39" s="37"/>
      <c r="B39" s="7"/>
      <c r="C39" s="7"/>
      <c r="D39" s="7"/>
      <c r="E39" s="7"/>
    </row>
    <row r="40" spans="1:5" ht="15.75">
      <c r="A40" s="37"/>
      <c r="B40" s="7"/>
      <c r="C40" s="7"/>
      <c r="D40" s="7"/>
      <c r="E40" s="7"/>
    </row>
    <row r="41" spans="1:5" ht="15.75">
      <c r="A41" s="37"/>
      <c r="B41" s="7"/>
      <c r="C41" s="7"/>
      <c r="D41" s="7"/>
      <c r="E41" s="7"/>
    </row>
    <row r="42" spans="1:5" ht="15.75">
      <c r="A42" s="37"/>
      <c r="B42" s="7"/>
      <c r="C42" s="7"/>
      <c r="D42" s="7"/>
      <c r="E42" s="7"/>
    </row>
    <row r="43" spans="1:5" ht="15.75">
      <c r="A43" s="37"/>
      <c r="B43" s="7"/>
      <c r="C43" s="7"/>
      <c r="D43" s="7"/>
      <c r="E43" s="7"/>
    </row>
    <row r="44" spans="1:5" ht="15.75">
      <c r="A44" s="37"/>
      <c r="B44" s="7"/>
      <c r="C44" s="7"/>
      <c r="D44" s="7"/>
      <c r="E44" s="7"/>
    </row>
    <row r="45" spans="1:5" ht="15.75">
      <c r="A45" s="37"/>
      <c r="B45" s="7"/>
      <c r="C45" s="7"/>
      <c r="D45" s="7"/>
      <c r="E45" s="7"/>
    </row>
  </sheetData>
  <sheetProtection password="D8BF" sheet="1" objects="1"/>
  <protectedRanges>
    <protectedRange sqref="D8:F10 C14:E14" name="Диапазон1"/>
  </protectedRanges>
  <mergeCells count="5">
    <mergeCell ref="B3:G3"/>
    <mergeCell ref="C5:D5"/>
    <mergeCell ref="F5:G5"/>
    <mergeCell ref="A5:A6"/>
    <mergeCell ref="B5:B6"/>
  </mergeCells>
  <printOptions horizontalCentered="1"/>
  <pageMargins left="0.2362204724409449" right="0.2362204724409449" top="0.5905511811023623" bottom="0.5905511811023623" header="1.4173228346456694" footer="0.5118110236220472"/>
  <pageSetup fitToHeight="0" fitToWidth="1"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tabColor rgb="FF33CC33"/>
    <pageSetUpPr fitToPage="1"/>
  </sheetPr>
  <dimension ref="A2:G13"/>
  <sheetViews>
    <sheetView zoomScale="90" zoomScaleNormal="90" zoomScaleSheetLayoutView="75" zoomScalePageLayoutView="0" workbookViewId="0" topLeftCell="B1">
      <selection activeCell="D8" sqref="D8"/>
    </sheetView>
  </sheetViews>
  <sheetFormatPr defaultColWidth="9.00390625" defaultRowHeight="12.75" outlineLevelCol="1"/>
  <cols>
    <col min="1" max="1" width="52.75390625" style="8" customWidth="1"/>
    <col min="2" max="2" width="12.00390625" style="8" customWidth="1"/>
    <col min="3" max="3" width="13.625" style="8" customWidth="1"/>
    <col min="4" max="4" width="16.125" style="8" customWidth="1"/>
    <col min="5" max="5" width="13.875" style="8" customWidth="1"/>
    <col min="6" max="6" width="14.375" style="8" customWidth="1"/>
    <col min="7" max="7" width="14.875" style="8" hidden="1" customWidth="1" outlineLevel="1"/>
    <col min="8" max="8" width="9.125" style="8" customWidth="1" collapsed="1"/>
    <col min="9" max="16384" width="9.125" style="8" customWidth="1"/>
  </cols>
  <sheetData>
    <row r="2" spans="1:7" ht="18.75" customHeight="1">
      <c r="A2" s="1238" t="s">
        <v>157</v>
      </c>
      <c r="B2" s="1238"/>
      <c r="C2" s="1238"/>
      <c r="D2" s="1238"/>
      <c r="E2" s="1238"/>
      <c r="F2" s="1238"/>
      <c r="G2" s="1238"/>
    </row>
    <row r="3" ht="21.75" customHeight="1" thickBot="1"/>
    <row r="4" spans="1:7" ht="20.25" customHeight="1" thickBot="1">
      <c r="A4" s="1236" t="s">
        <v>31</v>
      </c>
      <c r="B4" s="1239" t="s">
        <v>313</v>
      </c>
      <c r="C4" s="1240" t="s">
        <v>301</v>
      </c>
      <c r="D4" s="1231"/>
      <c r="E4" s="569" t="s">
        <v>304</v>
      </c>
      <c r="F4" s="1232" t="s">
        <v>305</v>
      </c>
      <c r="G4" s="1233"/>
    </row>
    <row r="5" spans="1:7" ht="46.5" customHeight="1" thickBot="1">
      <c r="A5" s="1237"/>
      <c r="B5" s="1235"/>
      <c r="C5" s="616" t="s">
        <v>456</v>
      </c>
      <c r="D5" s="570" t="s">
        <v>457</v>
      </c>
      <c r="E5" s="570" t="s">
        <v>459</v>
      </c>
      <c r="F5" s="570" t="s">
        <v>460</v>
      </c>
      <c r="G5" s="570" t="s">
        <v>461</v>
      </c>
    </row>
    <row r="6" spans="1:7" ht="13.5" thickBot="1">
      <c r="A6" s="39">
        <v>1</v>
      </c>
      <c r="B6" s="39">
        <v>2</v>
      </c>
      <c r="C6" s="38">
        <v>3</v>
      </c>
      <c r="D6" s="96">
        <v>4</v>
      </c>
      <c r="E6" s="96">
        <v>5</v>
      </c>
      <c r="F6" s="96">
        <v>6</v>
      </c>
      <c r="G6" s="308">
        <v>7</v>
      </c>
    </row>
    <row r="7" spans="1:7" s="7" customFormat="1" ht="32.25" thickBot="1">
      <c r="A7" s="222" t="s">
        <v>593</v>
      </c>
      <c r="B7" s="1004" t="s">
        <v>14</v>
      </c>
      <c r="C7" s="1005">
        <v>1066.7</v>
      </c>
      <c r="D7" s="1005">
        <v>1243.6</v>
      </c>
      <c r="E7" s="1005">
        <v>1118.3</v>
      </c>
      <c r="F7" s="1005">
        <v>1164.7</v>
      </c>
      <c r="G7" s="749"/>
    </row>
    <row r="8" spans="1:7" s="7" customFormat="1" ht="32.25" thickBot="1">
      <c r="A8" s="222" t="s">
        <v>592</v>
      </c>
      <c r="B8" s="1004" t="s">
        <v>14</v>
      </c>
      <c r="C8" s="1005"/>
      <c r="D8" s="1005"/>
      <c r="E8" s="1005"/>
      <c r="F8" s="1005"/>
      <c r="G8" s="749"/>
    </row>
    <row r="9" spans="1:7" s="7" customFormat="1" ht="48" thickBot="1">
      <c r="A9" s="222" t="s">
        <v>595</v>
      </c>
      <c r="B9" s="1004" t="s">
        <v>14</v>
      </c>
      <c r="C9" s="1006">
        <f>C7+C8</f>
        <v>1066.7</v>
      </c>
      <c r="D9" s="1006">
        <f>D7+D8</f>
        <v>1243.6</v>
      </c>
      <c r="E9" s="1006">
        <f>E7+E8</f>
        <v>1118.3</v>
      </c>
      <c r="F9" s="1006">
        <f>F7+F8</f>
        <v>1164.7</v>
      </c>
      <c r="G9" s="1007">
        <f>G7+G8</f>
        <v>0</v>
      </c>
    </row>
    <row r="10" spans="1:7" s="7" customFormat="1" ht="15.75">
      <c r="A10" s="222" t="s">
        <v>594</v>
      </c>
      <c r="B10" s="563" t="s">
        <v>15</v>
      </c>
      <c r="C10" s="1008">
        <v>0.3</v>
      </c>
      <c r="D10" s="1008">
        <v>0.3</v>
      </c>
      <c r="E10" s="1008">
        <v>0.3</v>
      </c>
      <c r="F10" s="1008">
        <v>0.3</v>
      </c>
      <c r="G10" s="1008"/>
    </row>
    <row r="11" spans="1:7" s="7" customFormat="1" ht="31.5">
      <c r="A11" s="223" t="s">
        <v>0</v>
      </c>
      <c r="B11" s="299" t="s">
        <v>15</v>
      </c>
      <c r="C11" s="1009">
        <v>0.015</v>
      </c>
      <c r="D11" s="1009">
        <v>0.015</v>
      </c>
      <c r="E11" s="1009">
        <v>0.015</v>
      </c>
      <c r="F11" s="1009">
        <v>0.015</v>
      </c>
      <c r="G11" s="1009"/>
    </row>
    <row r="12" spans="1:7" s="7" customFormat="1" ht="38.25" customHeight="1" thickBot="1">
      <c r="A12" s="224" t="s">
        <v>1</v>
      </c>
      <c r="B12" s="564" t="s">
        <v>15</v>
      </c>
      <c r="C12" s="1010">
        <f>C10+C11</f>
        <v>0.315</v>
      </c>
      <c r="D12" s="1010">
        <f>D10+D11</f>
        <v>0.315</v>
      </c>
      <c r="E12" s="1010">
        <f>E10+E11</f>
        <v>0.315</v>
      </c>
      <c r="F12" s="1011">
        <f>F10+F11</f>
        <v>0.315</v>
      </c>
      <c r="G12" s="1012">
        <f>G10+G11</f>
        <v>0</v>
      </c>
    </row>
    <row r="13" spans="1:7" s="7" customFormat="1" ht="35.25" customHeight="1" thickBot="1">
      <c r="A13" s="225" t="s">
        <v>75</v>
      </c>
      <c r="B13" s="565" t="s">
        <v>14</v>
      </c>
      <c r="C13" s="1089">
        <f>C9*C12</f>
        <v>336.01050000000004</v>
      </c>
      <c r="D13" s="1089">
        <f>D9*D12</f>
        <v>391.734</v>
      </c>
      <c r="E13" s="1089">
        <f>E9*E12</f>
        <v>352.2645</v>
      </c>
      <c r="F13" s="1089">
        <f>F9*F12</f>
        <v>366.88050000000004</v>
      </c>
      <c r="G13" s="1013">
        <f>G9*G12</f>
        <v>0</v>
      </c>
    </row>
  </sheetData>
  <sheetProtection password="D8BF" sheet="1" objects="1"/>
  <protectedRanges>
    <protectedRange sqref="C13:G13 C10:G11" name="Диапазон1"/>
  </protectedRanges>
  <mergeCells count="5">
    <mergeCell ref="A2:G2"/>
    <mergeCell ref="A4:A5"/>
    <mergeCell ref="B4:B5"/>
    <mergeCell ref="C4:D4"/>
    <mergeCell ref="F4:G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2">
    <tabColor rgb="FF33CC33"/>
    <pageSetUpPr fitToPage="1"/>
  </sheetPr>
  <dimension ref="A1:G313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"/>
    </sheetView>
  </sheetViews>
  <sheetFormatPr defaultColWidth="9.00390625" defaultRowHeight="12.75" outlineLevelCol="1"/>
  <cols>
    <col min="1" max="1" width="43.875" style="7" customWidth="1"/>
    <col min="2" max="2" width="14.375" style="37" customWidth="1"/>
    <col min="3" max="3" width="12.125" style="7" customWidth="1"/>
    <col min="4" max="4" width="15.625" style="7" customWidth="1"/>
    <col min="5" max="5" width="12.375" style="7" customWidth="1"/>
    <col min="6" max="6" width="12.375" style="37" hidden="1" customWidth="1" outlineLevel="1"/>
    <col min="7" max="7" width="9.125" style="7" customWidth="1" collapsed="1"/>
    <col min="8" max="16384" width="9.125" style="7" customWidth="1"/>
  </cols>
  <sheetData>
    <row r="1" ht="15.75">
      <c r="E1" s="37"/>
    </row>
    <row r="2" spans="1:7" ht="22.5" customHeight="1">
      <c r="A2" s="1238" t="s">
        <v>335</v>
      </c>
      <c r="B2" s="1238"/>
      <c r="C2" s="1238"/>
      <c r="D2" s="1238"/>
      <c r="E2" s="1238"/>
      <c r="F2" s="1238"/>
      <c r="G2" s="8"/>
    </row>
    <row r="3" spans="1:7" ht="17.25" customHeight="1" thickBot="1">
      <c r="A3" s="67"/>
      <c r="B3" s="70"/>
      <c r="C3" s="70"/>
      <c r="D3" s="70"/>
      <c r="E3" s="71"/>
      <c r="F3" s="65"/>
      <c r="G3" s="8"/>
    </row>
    <row r="4" spans="1:6" s="8" customFormat="1" ht="21.75" customHeight="1" thickBot="1">
      <c r="A4" s="1245" t="s">
        <v>31</v>
      </c>
      <c r="B4" s="1247" t="s">
        <v>301</v>
      </c>
      <c r="C4" s="1231"/>
      <c r="D4" s="569" t="s">
        <v>304</v>
      </c>
      <c r="E4" s="1232" t="s">
        <v>305</v>
      </c>
      <c r="F4" s="1233"/>
    </row>
    <row r="5" spans="1:6" s="8" customFormat="1" ht="44.25" customHeight="1" thickBot="1">
      <c r="A5" s="1246"/>
      <c r="B5" s="570" t="s">
        <v>456</v>
      </c>
      <c r="C5" s="570" t="s">
        <v>457</v>
      </c>
      <c r="D5" s="570" t="s">
        <v>459</v>
      </c>
      <c r="E5" s="570" t="s">
        <v>460</v>
      </c>
      <c r="F5" s="570" t="s">
        <v>461</v>
      </c>
    </row>
    <row r="6" spans="1:6" s="188" customFormat="1" ht="13.5" customHeight="1" thickBot="1">
      <c r="A6" s="413">
        <v>1</v>
      </c>
      <c r="B6" s="618">
        <v>2</v>
      </c>
      <c r="C6" s="618">
        <v>3</v>
      </c>
      <c r="D6" s="618">
        <v>4</v>
      </c>
      <c r="E6" s="618">
        <v>5</v>
      </c>
      <c r="F6" s="618">
        <v>6</v>
      </c>
    </row>
    <row r="7" spans="1:7" ht="34.5" customHeight="1">
      <c r="A7" s="303" t="s">
        <v>166</v>
      </c>
      <c r="B7" s="979"/>
      <c r="C7" s="980">
        <f>C8+C16+C22+C28</f>
        <v>0</v>
      </c>
      <c r="D7" s="979"/>
      <c r="E7" s="980">
        <f>E8+E16+E22+E28</f>
        <v>0</v>
      </c>
      <c r="F7" s="981">
        <f>F8+F16+F22+F28</f>
        <v>0</v>
      </c>
      <c r="G7" s="8"/>
    </row>
    <row r="8" spans="1:7" ht="18" customHeight="1">
      <c r="A8" s="226" t="s">
        <v>84</v>
      </c>
      <c r="B8" s="73" t="s">
        <v>96</v>
      </c>
      <c r="C8" s="780">
        <f>SUM(C9:C14)</f>
        <v>0</v>
      </c>
      <c r="D8" s="73" t="s">
        <v>96</v>
      </c>
      <c r="E8" s="780">
        <f>SUM(E9:E14)</f>
        <v>0</v>
      </c>
      <c r="F8" s="781">
        <f>SUM(F9:F14)</f>
        <v>0</v>
      </c>
      <c r="G8" s="8"/>
    </row>
    <row r="9" spans="1:7" ht="18.75" customHeight="1">
      <c r="A9" s="255" t="s">
        <v>237</v>
      </c>
      <c r="B9" s="73" t="s">
        <v>96</v>
      </c>
      <c r="C9" s="782"/>
      <c r="D9" s="73" t="s">
        <v>96</v>
      </c>
      <c r="E9" s="782"/>
      <c r="F9" s="769"/>
      <c r="G9" s="8"/>
    </row>
    <row r="10" spans="1:7" ht="18.75" customHeight="1">
      <c r="A10" s="255" t="s">
        <v>237</v>
      </c>
      <c r="B10" s="73" t="s">
        <v>96</v>
      </c>
      <c r="C10" s="782"/>
      <c r="D10" s="73" t="s">
        <v>96</v>
      </c>
      <c r="E10" s="782"/>
      <c r="F10" s="769"/>
      <c r="G10" s="8"/>
    </row>
    <row r="11" spans="1:7" ht="18.75" customHeight="1">
      <c r="A11" s="255" t="s">
        <v>237</v>
      </c>
      <c r="B11" s="73" t="s">
        <v>96</v>
      </c>
      <c r="C11" s="782"/>
      <c r="D11" s="73" t="s">
        <v>96</v>
      </c>
      <c r="E11" s="782"/>
      <c r="F11" s="769"/>
      <c r="G11" s="8"/>
    </row>
    <row r="12" spans="1:7" ht="18.75" customHeight="1">
      <c r="A12" s="255" t="s">
        <v>237</v>
      </c>
      <c r="B12" s="73" t="s">
        <v>96</v>
      </c>
      <c r="C12" s="782"/>
      <c r="D12" s="73" t="s">
        <v>96</v>
      </c>
      <c r="E12" s="782"/>
      <c r="F12" s="769"/>
      <c r="G12" s="8"/>
    </row>
    <row r="13" spans="1:7" ht="18.75" customHeight="1">
      <c r="A13" s="255" t="s">
        <v>237</v>
      </c>
      <c r="B13" s="73" t="s">
        <v>96</v>
      </c>
      <c r="C13" s="782"/>
      <c r="D13" s="73" t="s">
        <v>96</v>
      </c>
      <c r="E13" s="782"/>
      <c r="F13" s="769"/>
      <c r="G13" s="8"/>
    </row>
    <row r="14" spans="1:7" ht="18.75" customHeight="1">
      <c r="A14" s="255" t="s">
        <v>237</v>
      </c>
      <c r="B14" s="73" t="s">
        <v>96</v>
      </c>
      <c r="C14" s="782"/>
      <c r="D14" s="73" t="s">
        <v>96</v>
      </c>
      <c r="E14" s="782"/>
      <c r="F14" s="769"/>
      <c r="G14" s="8"/>
    </row>
    <row r="15" spans="1:7" ht="18.75" customHeight="1">
      <c r="A15" s="1241" t="s">
        <v>218</v>
      </c>
      <c r="B15" s="1242"/>
      <c r="C15" s="1242"/>
      <c r="D15" s="1242"/>
      <c r="E15" s="1242"/>
      <c r="F15" s="1242"/>
      <c r="G15" s="8"/>
    </row>
    <row r="16" spans="1:7" ht="18" customHeight="1">
      <c r="A16" s="226" t="s">
        <v>85</v>
      </c>
      <c r="B16" s="73" t="s">
        <v>96</v>
      </c>
      <c r="C16" s="780">
        <f>SUM(C17:C20)</f>
        <v>0</v>
      </c>
      <c r="D16" s="73" t="s">
        <v>96</v>
      </c>
      <c r="E16" s="780">
        <f>SUM(E17:E20)</f>
        <v>0</v>
      </c>
      <c r="F16" s="781">
        <f>SUM(F17:F20)</f>
        <v>0</v>
      </c>
      <c r="G16" s="8"/>
    </row>
    <row r="17" spans="1:7" ht="18" customHeight="1">
      <c r="A17" s="255" t="s">
        <v>237</v>
      </c>
      <c r="B17" s="73" t="s">
        <v>96</v>
      </c>
      <c r="C17" s="782"/>
      <c r="D17" s="73" t="s">
        <v>96</v>
      </c>
      <c r="E17" s="782"/>
      <c r="F17" s="769"/>
      <c r="G17" s="8"/>
    </row>
    <row r="18" spans="1:7" ht="18" customHeight="1">
      <c r="A18" s="255" t="s">
        <v>237</v>
      </c>
      <c r="B18" s="73" t="s">
        <v>96</v>
      </c>
      <c r="C18" s="782"/>
      <c r="D18" s="73" t="s">
        <v>96</v>
      </c>
      <c r="E18" s="782"/>
      <c r="F18" s="769"/>
      <c r="G18" s="8"/>
    </row>
    <row r="19" spans="1:7" ht="18" customHeight="1">
      <c r="A19" s="255" t="s">
        <v>237</v>
      </c>
      <c r="B19" s="73" t="s">
        <v>96</v>
      </c>
      <c r="C19" s="782"/>
      <c r="D19" s="73" t="s">
        <v>96</v>
      </c>
      <c r="E19" s="782"/>
      <c r="F19" s="769"/>
      <c r="G19" s="8"/>
    </row>
    <row r="20" spans="1:7" ht="18" customHeight="1">
      <c r="A20" s="255" t="s">
        <v>237</v>
      </c>
      <c r="B20" s="73" t="s">
        <v>96</v>
      </c>
      <c r="C20" s="782"/>
      <c r="D20" s="73" t="s">
        <v>96</v>
      </c>
      <c r="E20" s="782"/>
      <c r="F20" s="769"/>
      <c r="G20" s="8"/>
    </row>
    <row r="21" spans="1:7" ht="18.75" customHeight="1">
      <c r="A21" s="1241" t="s">
        <v>218</v>
      </c>
      <c r="B21" s="1242"/>
      <c r="C21" s="1242"/>
      <c r="D21" s="1242"/>
      <c r="E21" s="1242"/>
      <c r="F21" s="1242"/>
      <c r="G21" s="8"/>
    </row>
    <row r="22" spans="1:7" ht="18" customHeight="1">
      <c r="A22" s="226" t="s">
        <v>86</v>
      </c>
      <c r="B22" s="73" t="s">
        <v>96</v>
      </c>
      <c r="C22" s="780">
        <f>SUM(C23:C26)</f>
        <v>0</v>
      </c>
      <c r="D22" s="73" t="s">
        <v>96</v>
      </c>
      <c r="E22" s="780">
        <f>SUM(E23:E26)</f>
        <v>0</v>
      </c>
      <c r="F22" s="783">
        <f>SUM(F23:F26)</f>
        <v>0</v>
      </c>
      <c r="G22" s="8"/>
    </row>
    <row r="23" spans="1:7" ht="18" customHeight="1">
      <c r="A23" s="255" t="s">
        <v>237</v>
      </c>
      <c r="B23" s="73" t="s">
        <v>96</v>
      </c>
      <c r="C23" s="782"/>
      <c r="D23" s="73" t="s">
        <v>96</v>
      </c>
      <c r="E23" s="782"/>
      <c r="F23" s="769"/>
      <c r="G23" s="8"/>
    </row>
    <row r="24" spans="1:7" ht="18" customHeight="1">
      <c r="A24" s="255" t="s">
        <v>237</v>
      </c>
      <c r="B24" s="73" t="s">
        <v>96</v>
      </c>
      <c r="C24" s="782"/>
      <c r="D24" s="73" t="s">
        <v>96</v>
      </c>
      <c r="E24" s="782"/>
      <c r="F24" s="769"/>
      <c r="G24" s="8"/>
    </row>
    <row r="25" spans="1:7" ht="18" customHeight="1">
      <c r="A25" s="255" t="s">
        <v>237</v>
      </c>
      <c r="B25" s="73" t="s">
        <v>96</v>
      </c>
      <c r="C25" s="782"/>
      <c r="D25" s="73" t="s">
        <v>96</v>
      </c>
      <c r="E25" s="782"/>
      <c r="F25" s="769"/>
      <c r="G25" s="8"/>
    </row>
    <row r="26" spans="1:7" ht="18" customHeight="1">
      <c r="A26" s="255" t="s">
        <v>237</v>
      </c>
      <c r="B26" s="73" t="s">
        <v>96</v>
      </c>
      <c r="C26" s="782"/>
      <c r="D26" s="73" t="s">
        <v>96</v>
      </c>
      <c r="E26" s="782"/>
      <c r="F26" s="769"/>
      <c r="G26" s="8"/>
    </row>
    <row r="27" spans="1:7" ht="18.75" customHeight="1">
      <c r="A27" s="1241" t="s">
        <v>218</v>
      </c>
      <c r="B27" s="1242"/>
      <c r="C27" s="1242"/>
      <c r="D27" s="1242"/>
      <c r="E27" s="1242"/>
      <c r="F27" s="1242"/>
      <c r="G27" s="8"/>
    </row>
    <row r="28" spans="1:7" ht="30" customHeight="1">
      <c r="A28" s="226" t="s">
        <v>399</v>
      </c>
      <c r="B28" s="72" t="s">
        <v>96</v>
      </c>
      <c r="C28" s="784">
        <f>SUM(C29:C33)</f>
        <v>0</v>
      </c>
      <c r="D28" s="72" t="s">
        <v>96</v>
      </c>
      <c r="E28" s="784">
        <f>SUM(E29:E33)</f>
        <v>0</v>
      </c>
      <c r="F28" s="785">
        <f>SUM(F29:F33)</f>
        <v>0</v>
      </c>
      <c r="G28" s="8"/>
    </row>
    <row r="29" spans="1:7" ht="18" customHeight="1">
      <c r="A29" s="255" t="s">
        <v>237</v>
      </c>
      <c r="B29" s="74" t="s">
        <v>96</v>
      </c>
      <c r="C29" s="782"/>
      <c r="D29" s="74" t="s">
        <v>96</v>
      </c>
      <c r="E29" s="782"/>
      <c r="F29" s="769"/>
      <c r="G29" s="8"/>
    </row>
    <row r="30" spans="1:7" ht="18" customHeight="1">
      <c r="A30" s="255" t="s">
        <v>237</v>
      </c>
      <c r="B30" s="74" t="s">
        <v>96</v>
      </c>
      <c r="C30" s="782"/>
      <c r="D30" s="74" t="s">
        <v>96</v>
      </c>
      <c r="E30" s="782"/>
      <c r="F30" s="769"/>
      <c r="G30" s="8"/>
    </row>
    <row r="31" spans="1:7" ht="18" customHeight="1">
      <c r="A31" s="255" t="s">
        <v>237</v>
      </c>
      <c r="B31" s="74" t="s">
        <v>96</v>
      </c>
      <c r="C31" s="782"/>
      <c r="D31" s="74" t="s">
        <v>96</v>
      </c>
      <c r="E31" s="782"/>
      <c r="F31" s="769"/>
      <c r="G31" s="8"/>
    </row>
    <row r="32" spans="1:7" ht="18" customHeight="1">
      <c r="A32" s="255" t="s">
        <v>237</v>
      </c>
      <c r="B32" s="74" t="s">
        <v>96</v>
      </c>
      <c r="C32" s="782"/>
      <c r="D32" s="74" t="s">
        <v>96</v>
      </c>
      <c r="E32" s="782"/>
      <c r="F32" s="769"/>
      <c r="G32" s="8"/>
    </row>
    <row r="33" spans="1:7" ht="18" customHeight="1">
      <c r="A33" s="255" t="s">
        <v>237</v>
      </c>
      <c r="B33" s="74" t="s">
        <v>96</v>
      </c>
      <c r="C33" s="782"/>
      <c r="D33" s="74" t="s">
        <v>96</v>
      </c>
      <c r="E33" s="782"/>
      <c r="F33" s="769"/>
      <c r="G33" s="8"/>
    </row>
    <row r="34" spans="1:7" ht="18.75" customHeight="1" thickBot="1">
      <c r="A34" s="1243" t="s">
        <v>218</v>
      </c>
      <c r="B34" s="1244"/>
      <c r="C34" s="1244"/>
      <c r="D34" s="1244"/>
      <c r="E34" s="1244"/>
      <c r="F34" s="1244"/>
      <c r="G34" s="8"/>
    </row>
    <row r="35" spans="1:7" ht="18" customHeight="1">
      <c r="A35" s="8"/>
      <c r="B35" s="8"/>
      <c r="C35" s="8"/>
      <c r="D35" s="8"/>
      <c r="E35" s="8"/>
      <c r="F35" s="65"/>
      <c r="G35" s="8"/>
    </row>
    <row r="36" spans="1:7" ht="18" customHeight="1">
      <c r="A36" s="8"/>
      <c r="B36" s="8"/>
      <c r="C36" s="8"/>
      <c r="D36" s="8"/>
      <c r="E36" s="8"/>
      <c r="F36" s="65"/>
      <c r="G36" s="8"/>
    </row>
    <row r="37" spans="1:7" ht="18" customHeight="1">
      <c r="A37" s="8"/>
      <c r="B37" s="8"/>
      <c r="C37" s="8"/>
      <c r="D37" s="8"/>
      <c r="E37" s="8"/>
      <c r="F37" s="65"/>
      <c r="G37" s="8"/>
    </row>
    <row r="38" spans="1:7" ht="18" customHeight="1">
      <c r="A38" s="8"/>
      <c r="B38" s="8"/>
      <c r="C38" s="8"/>
      <c r="D38" s="8"/>
      <c r="E38" s="8"/>
      <c r="F38" s="65"/>
      <c r="G38" s="8"/>
    </row>
    <row r="39" spans="1:7" ht="18" customHeight="1">
      <c r="A39" s="8"/>
      <c r="B39" s="8"/>
      <c r="C39" s="8"/>
      <c r="D39" s="8"/>
      <c r="E39" s="8"/>
      <c r="F39" s="65"/>
      <c r="G39" s="8"/>
    </row>
    <row r="40" spans="1:7" ht="18" customHeight="1">
      <c r="A40" s="8"/>
      <c r="B40" s="8"/>
      <c r="C40" s="8"/>
      <c r="D40" s="8"/>
      <c r="E40" s="8"/>
      <c r="F40" s="65"/>
      <c r="G40" s="8"/>
    </row>
    <row r="41" spans="1:7" ht="18" customHeight="1">
      <c r="A41" s="8"/>
      <c r="B41" s="8"/>
      <c r="C41" s="8"/>
      <c r="D41" s="8"/>
      <c r="E41" s="8"/>
      <c r="F41" s="65"/>
      <c r="G41" s="8"/>
    </row>
    <row r="42" spans="1:7" ht="18" customHeight="1">
      <c r="A42" s="8"/>
      <c r="B42" s="8"/>
      <c r="C42" s="8"/>
      <c r="D42" s="8"/>
      <c r="E42" s="8"/>
      <c r="F42" s="65"/>
      <c r="G42" s="8"/>
    </row>
    <row r="43" spans="1:7" ht="18" customHeight="1">
      <c r="A43" s="8"/>
      <c r="B43" s="8"/>
      <c r="C43" s="8"/>
      <c r="D43" s="8"/>
      <c r="E43" s="8"/>
      <c r="F43" s="65"/>
      <c r="G43" s="8"/>
    </row>
    <row r="44" spans="1:7" ht="18" customHeight="1">
      <c r="A44" s="8"/>
      <c r="B44" s="8"/>
      <c r="C44" s="8"/>
      <c r="D44" s="8"/>
      <c r="E44" s="8"/>
      <c r="F44" s="65"/>
      <c r="G44" s="8"/>
    </row>
    <row r="45" spans="1:7" s="25" customFormat="1" ht="18" customHeight="1">
      <c r="A45" s="8"/>
      <c r="B45" s="8"/>
      <c r="C45" s="8"/>
      <c r="D45" s="8"/>
      <c r="E45" s="8"/>
      <c r="F45" s="65"/>
      <c r="G45" s="8"/>
    </row>
    <row r="46" spans="1:7" ht="15.75">
      <c r="A46" s="8"/>
      <c r="B46" s="8"/>
      <c r="C46" s="8"/>
      <c r="D46" s="8"/>
      <c r="E46" s="8"/>
      <c r="F46" s="65"/>
      <c r="G46" s="8"/>
    </row>
    <row r="47" spans="1:7" ht="15.75">
      <c r="A47" s="8"/>
      <c r="B47" s="8"/>
      <c r="C47" s="8"/>
      <c r="D47" s="8"/>
      <c r="E47" s="8"/>
      <c r="F47" s="65"/>
      <c r="G47" s="8"/>
    </row>
    <row r="48" spans="1:7" ht="15.75">
      <c r="A48" s="8"/>
      <c r="B48" s="8"/>
      <c r="C48" s="8"/>
      <c r="D48" s="8"/>
      <c r="E48" s="8"/>
      <c r="F48" s="65"/>
      <c r="G48" s="8"/>
    </row>
    <row r="49" spans="1:7" ht="15.75">
      <c r="A49" s="8"/>
      <c r="B49" s="8"/>
      <c r="C49" s="8"/>
      <c r="D49" s="8"/>
      <c r="E49" s="8"/>
      <c r="F49" s="65"/>
      <c r="G49" s="8"/>
    </row>
    <row r="50" spans="1:7" ht="15.75">
      <c r="A50" s="8"/>
      <c r="B50" s="8"/>
      <c r="C50" s="8"/>
      <c r="D50" s="8"/>
      <c r="E50" s="8"/>
      <c r="F50" s="65"/>
      <c r="G50" s="8"/>
    </row>
    <row r="51" spans="1:7" ht="15.75">
      <c r="A51" s="8"/>
      <c r="B51" s="8"/>
      <c r="C51" s="8"/>
      <c r="D51" s="8"/>
      <c r="E51" s="8"/>
      <c r="F51" s="65"/>
      <c r="G51" s="8"/>
    </row>
    <row r="52" spans="1:7" ht="15.75">
      <c r="A52" s="8"/>
      <c r="B52" s="8"/>
      <c r="C52" s="8"/>
      <c r="D52" s="8"/>
      <c r="E52" s="8"/>
      <c r="F52" s="65"/>
      <c r="G52" s="8"/>
    </row>
    <row r="53" spans="1:7" ht="15.75">
      <c r="A53" s="8"/>
      <c r="B53" s="8"/>
      <c r="C53" s="8"/>
      <c r="D53" s="8"/>
      <c r="E53" s="8"/>
      <c r="F53" s="65"/>
      <c r="G53" s="8"/>
    </row>
    <row r="54" spans="1:7" ht="15.75">
      <c r="A54" s="8"/>
      <c r="B54" s="8"/>
      <c r="C54" s="8"/>
      <c r="D54" s="8"/>
      <c r="E54" s="8"/>
      <c r="F54" s="65"/>
      <c r="G54" s="8"/>
    </row>
    <row r="55" spans="1:7" ht="15.75">
      <c r="A55" s="8"/>
      <c r="B55" s="8"/>
      <c r="C55" s="8"/>
      <c r="D55" s="8"/>
      <c r="E55" s="8"/>
      <c r="F55" s="65"/>
      <c r="G55" s="8"/>
    </row>
    <row r="56" spans="1:7" ht="15.75">
      <c r="A56" s="8"/>
      <c r="B56" s="8"/>
      <c r="C56" s="8"/>
      <c r="D56" s="8"/>
      <c r="E56" s="8"/>
      <c r="F56" s="65"/>
      <c r="G56" s="8"/>
    </row>
    <row r="57" spans="1:7" ht="15.75">
      <c r="A57" s="8"/>
      <c r="B57" s="8"/>
      <c r="C57" s="8"/>
      <c r="D57" s="8"/>
      <c r="E57" s="8"/>
      <c r="F57" s="65"/>
      <c r="G57" s="8"/>
    </row>
    <row r="58" spans="1:7" ht="15.75">
      <c r="A58" s="8"/>
      <c r="B58" s="8"/>
      <c r="C58" s="8"/>
      <c r="D58" s="8"/>
      <c r="E58" s="8"/>
      <c r="F58" s="65"/>
      <c r="G58" s="8"/>
    </row>
    <row r="59" spans="1:7" ht="15.75">
      <c r="A59" s="8"/>
      <c r="B59" s="8"/>
      <c r="C59" s="8"/>
      <c r="D59" s="8"/>
      <c r="E59" s="8"/>
      <c r="F59" s="65"/>
      <c r="G59" s="8"/>
    </row>
    <row r="60" spans="1:7" ht="15.75">
      <c r="A60" s="8"/>
      <c r="B60" s="8"/>
      <c r="C60" s="8"/>
      <c r="D60" s="8"/>
      <c r="E60" s="8"/>
      <c r="F60" s="65"/>
      <c r="G60" s="8"/>
    </row>
    <row r="61" spans="1:7" ht="15.75">
      <c r="A61" s="8"/>
      <c r="B61" s="8"/>
      <c r="C61" s="8"/>
      <c r="D61" s="8"/>
      <c r="E61" s="8"/>
      <c r="F61" s="65"/>
      <c r="G61" s="8"/>
    </row>
    <row r="62" spans="1:7" ht="15.75">
      <c r="A62" s="8"/>
      <c r="B62" s="8"/>
      <c r="C62" s="8"/>
      <c r="D62" s="8"/>
      <c r="E62" s="8"/>
      <c r="F62" s="65"/>
      <c r="G62" s="8"/>
    </row>
    <row r="63" spans="1:7" ht="15.75">
      <c r="A63" s="8"/>
      <c r="B63" s="8"/>
      <c r="C63" s="8"/>
      <c r="D63" s="8"/>
      <c r="E63" s="8"/>
      <c r="F63" s="65"/>
      <c r="G63" s="8"/>
    </row>
    <row r="64" spans="1:7" ht="15.75">
      <c r="A64" s="8"/>
      <c r="B64" s="8"/>
      <c r="C64" s="8"/>
      <c r="D64" s="8"/>
      <c r="E64" s="8"/>
      <c r="F64" s="65"/>
      <c r="G64" s="8"/>
    </row>
    <row r="65" spans="1:7" ht="15.75">
      <c r="A65" s="8"/>
      <c r="B65" s="8"/>
      <c r="C65" s="8"/>
      <c r="D65" s="8"/>
      <c r="E65" s="8"/>
      <c r="F65" s="65"/>
      <c r="G65" s="8"/>
    </row>
    <row r="66" spans="1:7" ht="15.75">
      <c r="A66" s="8"/>
      <c r="B66" s="8"/>
      <c r="C66" s="8"/>
      <c r="D66" s="8"/>
      <c r="E66" s="8"/>
      <c r="F66" s="65"/>
      <c r="G66" s="8"/>
    </row>
    <row r="67" spans="1:7" ht="15.75">
      <c r="A67" s="8"/>
      <c r="B67" s="8"/>
      <c r="C67" s="8"/>
      <c r="D67" s="8"/>
      <c r="E67" s="8"/>
      <c r="F67" s="65"/>
      <c r="G67" s="8"/>
    </row>
    <row r="68" spans="1:7" ht="15.75">
      <c r="A68" s="8"/>
      <c r="B68" s="8"/>
      <c r="C68" s="8"/>
      <c r="D68" s="8"/>
      <c r="E68" s="8"/>
      <c r="F68" s="65"/>
      <c r="G68" s="8"/>
    </row>
    <row r="69" spans="1:7" ht="15.75">
      <c r="A69" s="8"/>
      <c r="B69" s="8"/>
      <c r="C69" s="8"/>
      <c r="D69" s="8"/>
      <c r="E69" s="8"/>
      <c r="F69" s="65"/>
      <c r="G69" s="8"/>
    </row>
    <row r="70" spans="1:7" ht="15.75">
      <c r="A70" s="8"/>
      <c r="B70" s="8"/>
      <c r="C70" s="8"/>
      <c r="D70" s="8"/>
      <c r="E70" s="8"/>
      <c r="F70" s="65"/>
      <c r="G70" s="8"/>
    </row>
    <row r="71" spans="1:7" ht="15.75">
      <c r="A71" s="8"/>
      <c r="B71" s="8"/>
      <c r="C71" s="8"/>
      <c r="D71" s="8"/>
      <c r="E71" s="8"/>
      <c r="F71" s="65"/>
      <c r="G71" s="8"/>
    </row>
    <row r="72" spans="1:7" ht="15.75">
      <c r="A72" s="8"/>
      <c r="B72" s="8"/>
      <c r="C72" s="8"/>
      <c r="D72" s="8"/>
      <c r="E72" s="8"/>
      <c r="F72" s="65"/>
      <c r="G72" s="8"/>
    </row>
    <row r="73" spans="1:7" ht="15.75">
      <c r="A73" s="8"/>
      <c r="B73" s="8"/>
      <c r="C73" s="8"/>
      <c r="D73" s="8"/>
      <c r="E73" s="8"/>
      <c r="F73" s="65"/>
      <c r="G73" s="8"/>
    </row>
    <row r="74" spans="1:7" ht="15.75">
      <c r="A74" s="8"/>
      <c r="B74" s="8"/>
      <c r="C74" s="8"/>
      <c r="D74" s="8"/>
      <c r="E74" s="8"/>
      <c r="F74" s="65"/>
      <c r="G74" s="8"/>
    </row>
    <row r="75" spans="1:7" ht="15.75">
      <c r="A75" s="8"/>
      <c r="B75" s="8"/>
      <c r="C75" s="8"/>
      <c r="D75" s="8"/>
      <c r="E75" s="8"/>
      <c r="F75" s="65"/>
      <c r="G75" s="8"/>
    </row>
    <row r="76" spans="1:7" ht="15.75">
      <c r="A76" s="8"/>
      <c r="B76" s="8"/>
      <c r="C76" s="8"/>
      <c r="D76" s="8"/>
      <c r="E76" s="8"/>
      <c r="F76" s="65"/>
      <c r="G76" s="8"/>
    </row>
    <row r="77" spans="1:7" ht="15.75">
      <c r="A77" s="8"/>
      <c r="B77" s="8"/>
      <c r="C77" s="8"/>
      <c r="D77" s="8"/>
      <c r="E77" s="8"/>
      <c r="F77" s="65"/>
      <c r="G77" s="8"/>
    </row>
    <row r="78" spans="1:7" ht="15.75">
      <c r="A78" s="8"/>
      <c r="B78" s="8"/>
      <c r="C78" s="8"/>
      <c r="D78" s="8"/>
      <c r="E78" s="8"/>
      <c r="F78" s="65"/>
      <c r="G78" s="8"/>
    </row>
    <row r="79" spans="1:7" ht="15.75">
      <c r="A79" s="8"/>
      <c r="B79" s="8"/>
      <c r="C79" s="8"/>
      <c r="D79" s="8"/>
      <c r="E79" s="8"/>
      <c r="F79" s="65"/>
      <c r="G79" s="8"/>
    </row>
    <row r="80" spans="1:7" ht="15.75">
      <c r="A80" s="8"/>
      <c r="B80" s="8"/>
      <c r="C80" s="8"/>
      <c r="D80" s="8"/>
      <c r="E80" s="8"/>
      <c r="F80" s="65"/>
      <c r="G80" s="8"/>
    </row>
    <row r="81" spans="1:7" ht="15.75">
      <c r="A81" s="8"/>
      <c r="B81" s="8"/>
      <c r="C81" s="8"/>
      <c r="D81" s="8"/>
      <c r="E81" s="8"/>
      <c r="F81" s="65"/>
      <c r="G81" s="8"/>
    </row>
    <row r="82" spans="1:7" ht="15.75">
      <c r="A82" s="8"/>
      <c r="B82" s="8"/>
      <c r="C82" s="8"/>
      <c r="D82" s="8"/>
      <c r="E82" s="8"/>
      <c r="F82" s="65"/>
      <c r="G82" s="8"/>
    </row>
    <row r="83" spans="1:7" ht="15.75">
      <c r="A83" s="8"/>
      <c r="B83" s="8"/>
      <c r="C83" s="8"/>
      <c r="D83" s="8"/>
      <c r="E83" s="8"/>
      <c r="F83" s="65"/>
      <c r="G83" s="8"/>
    </row>
    <row r="84" spans="1:7" ht="15.75">
      <c r="A84" s="8"/>
      <c r="B84" s="8"/>
      <c r="C84" s="8"/>
      <c r="D84" s="8"/>
      <c r="E84" s="8"/>
      <c r="F84" s="65"/>
      <c r="G84" s="8"/>
    </row>
    <row r="85" spans="1:7" ht="15.75">
      <c r="A85" s="8"/>
      <c r="B85" s="8"/>
      <c r="C85" s="8"/>
      <c r="D85" s="8"/>
      <c r="E85" s="8"/>
      <c r="F85" s="65"/>
      <c r="G85" s="8"/>
    </row>
    <row r="86" spans="1:7" ht="15.75">
      <c r="A86" s="8"/>
      <c r="B86" s="8"/>
      <c r="C86" s="8"/>
      <c r="D86" s="8"/>
      <c r="E86" s="8"/>
      <c r="F86" s="65"/>
      <c r="G86" s="8"/>
    </row>
    <row r="87" spans="1:7" ht="15.75">
      <c r="A87" s="8"/>
      <c r="B87" s="8"/>
      <c r="C87" s="8"/>
      <c r="D87" s="8"/>
      <c r="E87" s="8"/>
      <c r="F87" s="65"/>
      <c r="G87" s="8"/>
    </row>
    <row r="88" spans="1:7" ht="15.75">
      <c r="A88" s="8"/>
      <c r="B88" s="8"/>
      <c r="C88" s="8"/>
      <c r="D88" s="8"/>
      <c r="E88" s="8"/>
      <c r="F88" s="65"/>
      <c r="G88" s="8"/>
    </row>
    <row r="89" spans="1:7" ht="15.75">
      <c r="A89" s="8"/>
      <c r="B89" s="8"/>
      <c r="C89" s="8"/>
      <c r="D89" s="8"/>
      <c r="E89" s="8"/>
      <c r="F89" s="65"/>
      <c r="G89" s="8"/>
    </row>
    <row r="90" spans="1:7" ht="15.75">
      <c r="A90" s="8"/>
      <c r="B90" s="8"/>
      <c r="C90" s="8"/>
      <c r="D90" s="8"/>
      <c r="E90" s="8"/>
      <c r="F90" s="65"/>
      <c r="G90" s="8"/>
    </row>
    <row r="91" spans="1:7" ht="15.75">
      <c r="A91" s="8"/>
      <c r="B91" s="8"/>
      <c r="C91" s="8"/>
      <c r="D91" s="8"/>
      <c r="E91" s="8"/>
      <c r="F91" s="65"/>
      <c r="G91" s="8"/>
    </row>
    <row r="92" spans="1:7" ht="15.75">
      <c r="A92" s="8"/>
      <c r="B92" s="8"/>
      <c r="C92" s="8"/>
      <c r="D92" s="8"/>
      <c r="E92" s="8"/>
      <c r="F92" s="65"/>
      <c r="G92" s="8"/>
    </row>
    <row r="93" spans="1:7" ht="15.75">
      <c r="A93" s="8"/>
      <c r="B93" s="8"/>
      <c r="C93" s="8"/>
      <c r="D93" s="8"/>
      <c r="E93" s="8"/>
      <c r="F93" s="65"/>
      <c r="G93" s="8"/>
    </row>
    <row r="94" spans="1:7" ht="15.75">
      <c r="A94" s="8"/>
      <c r="B94" s="8"/>
      <c r="C94" s="8"/>
      <c r="D94" s="8"/>
      <c r="E94" s="8"/>
      <c r="F94" s="65"/>
      <c r="G94" s="8"/>
    </row>
    <row r="95" spans="1:7" ht="15.75">
      <c r="A95" s="8"/>
      <c r="B95" s="8"/>
      <c r="C95" s="8"/>
      <c r="D95" s="8"/>
      <c r="E95" s="8"/>
      <c r="F95" s="65"/>
      <c r="G95" s="8"/>
    </row>
    <row r="96" spans="1:7" ht="15.75">
      <c r="A96" s="8"/>
      <c r="B96" s="8"/>
      <c r="C96" s="8"/>
      <c r="D96" s="8"/>
      <c r="E96" s="8"/>
      <c r="F96" s="65"/>
      <c r="G96" s="8"/>
    </row>
    <row r="97" spans="1:7" ht="15.75">
      <c r="A97" s="8"/>
      <c r="B97" s="8"/>
      <c r="C97" s="8"/>
      <c r="D97" s="8"/>
      <c r="E97" s="8"/>
      <c r="F97" s="65"/>
      <c r="G97" s="8"/>
    </row>
    <row r="98" spans="1:7" ht="15.75">
      <c r="A98" s="8"/>
      <c r="B98" s="8"/>
      <c r="C98" s="8"/>
      <c r="D98" s="8"/>
      <c r="E98" s="8"/>
      <c r="F98" s="65"/>
      <c r="G98" s="8"/>
    </row>
    <row r="99" spans="1:7" ht="15.75">
      <c r="A99" s="8"/>
      <c r="B99" s="8"/>
      <c r="C99" s="8"/>
      <c r="D99" s="8"/>
      <c r="E99" s="8"/>
      <c r="F99" s="65"/>
      <c r="G99" s="8"/>
    </row>
    <row r="100" spans="1:7" ht="15.75">
      <c r="A100" s="8"/>
      <c r="B100" s="8"/>
      <c r="C100" s="8"/>
      <c r="D100" s="8"/>
      <c r="E100" s="8"/>
      <c r="F100" s="65"/>
      <c r="G100" s="8"/>
    </row>
    <row r="101" spans="1:7" ht="15.75">
      <c r="A101" s="8"/>
      <c r="B101" s="8"/>
      <c r="C101" s="8"/>
      <c r="D101" s="8"/>
      <c r="E101" s="8"/>
      <c r="F101" s="65"/>
      <c r="G101" s="8"/>
    </row>
    <row r="102" spans="1:7" ht="15.75">
      <c r="A102" s="8"/>
      <c r="B102" s="8"/>
      <c r="C102" s="8"/>
      <c r="D102" s="8"/>
      <c r="E102" s="8"/>
      <c r="F102" s="65"/>
      <c r="G102" s="8"/>
    </row>
    <row r="103" spans="1:7" ht="15.75">
      <c r="A103" s="8"/>
      <c r="B103" s="8"/>
      <c r="C103" s="8"/>
      <c r="D103" s="8"/>
      <c r="E103" s="8"/>
      <c r="F103" s="65"/>
      <c r="G103" s="8"/>
    </row>
    <row r="104" spans="1:7" ht="15.75">
      <c r="A104" s="8"/>
      <c r="B104" s="8"/>
      <c r="C104" s="8"/>
      <c r="D104" s="8"/>
      <c r="E104" s="8"/>
      <c r="F104" s="65"/>
      <c r="G104" s="8"/>
    </row>
    <row r="105" spans="1:7" ht="15.75">
      <c r="A105" s="8"/>
      <c r="B105" s="8"/>
      <c r="C105" s="8"/>
      <c r="D105" s="8"/>
      <c r="E105" s="8"/>
      <c r="F105" s="65"/>
      <c r="G105" s="8"/>
    </row>
    <row r="106" spans="1:7" ht="15.75">
      <c r="A106" s="8"/>
      <c r="B106" s="8"/>
      <c r="C106" s="8"/>
      <c r="D106" s="8"/>
      <c r="E106" s="8"/>
      <c r="F106" s="65"/>
      <c r="G106" s="8"/>
    </row>
    <row r="107" spans="1:7" ht="15.75">
      <c r="A107" s="8"/>
      <c r="B107" s="8"/>
      <c r="C107" s="8"/>
      <c r="D107" s="8"/>
      <c r="E107" s="8"/>
      <c r="F107" s="65"/>
      <c r="G107" s="8"/>
    </row>
    <row r="108" spans="1:7" ht="15.75">
      <c r="A108" s="8"/>
      <c r="B108" s="8"/>
      <c r="C108" s="8"/>
      <c r="D108" s="8"/>
      <c r="E108" s="8"/>
      <c r="F108" s="65"/>
      <c r="G108" s="8"/>
    </row>
    <row r="109" spans="1:7" ht="15.75">
      <c r="A109" s="8"/>
      <c r="B109" s="8"/>
      <c r="C109" s="8"/>
      <c r="D109" s="8"/>
      <c r="E109" s="8"/>
      <c r="F109" s="65"/>
      <c r="G109" s="8"/>
    </row>
    <row r="110" spans="1:7" ht="15.75">
      <c r="A110" s="8"/>
      <c r="B110" s="8"/>
      <c r="C110" s="8"/>
      <c r="D110" s="8"/>
      <c r="E110" s="8"/>
      <c r="F110" s="65"/>
      <c r="G110" s="8"/>
    </row>
    <row r="111" spans="1:7" ht="15.75">
      <c r="A111" s="8"/>
      <c r="B111" s="8"/>
      <c r="C111" s="8"/>
      <c r="D111" s="8"/>
      <c r="E111" s="8"/>
      <c r="F111" s="65"/>
      <c r="G111" s="8"/>
    </row>
    <row r="112" spans="1:7" ht="15.75">
      <c r="A112" s="8"/>
      <c r="B112" s="8"/>
      <c r="C112" s="8"/>
      <c r="D112" s="8"/>
      <c r="E112" s="8"/>
      <c r="F112" s="65"/>
      <c r="G112" s="8"/>
    </row>
    <row r="113" spans="1:7" ht="15.75">
      <c r="A113" s="8"/>
      <c r="B113" s="8"/>
      <c r="C113" s="8"/>
      <c r="D113" s="8"/>
      <c r="E113" s="8"/>
      <c r="F113" s="65"/>
      <c r="G113" s="8"/>
    </row>
    <row r="114" spans="1:7" ht="15.75">
      <c r="A114" s="8"/>
      <c r="B114" s="8"/>
      <c r="C114" s="8"/>
      <c r="D114" s="8"/>
      <c r="E114" s="8"/>
      <c r="F114" s="65"/>
      <c r="G114" s="8"/>
    </row>
    <row r="115" spans="1:7" ht="15.75">
      <c r="A115" s="8"/>
      <c r="B115" s="8"/>
      <c r="C115" s="8"/>
      <c r="D115" s="8"/>
      <c r="E115" s="8"/>
      <c r="F115" s="65"/>
      <c r="G115" s="8"/>
    </row>
    <row r="116" spans="1:7" ht="15.75">
      <c r="A116" s="8"/>
      <c r="B116" s="8"/>
      <c r="C116" s="8"/>
      <c r="D116" s="8"/>
      <c r="E116" s="8"/>
      <c r="F116" s="65"/>
      <c r="G116" s="8"/>
    </row>
    <row r="117" spans="1:7" ht="15.75">
      <c r="A117" s="8"/>
      <c r="B117" s="8"/>
      <c r="C117" s="8"/>
      <c r="D117" s="8"/>
      <c r="E117" s="8"/>
      <c r="F117" s="65"/>
      <c r="G117" s="8"/>
    </row>
    <row r="118" spans="1:7" ht="15.75">
      <c r="A118" s="8"/>
      <c r="B118" s="8"/>
      <c r="C118" s="8"/>
      <c r="D118" s="8"/>
      <c r="E118" s="8"/>
      <c r="F118" s="65"/>
      <c r="G118" s="8"/>
    </row>
    <row r="119" spans="1:7" ht="15.75">
      <c r="A119" s="8"/>
      <c r="B119" s="8"/>
      <c r="C119" s="8"/>
      <c r="D119" s="8"/>
      <c r="E119" s="8"/>
      <c r="F119" s="65"/>
      <c r="G119" s="8"/>
    </row>
    <row r="120" spans="1:7" ht="15.75">
      <c r="A120" s="8"/>
      <c r="B120" s="8"/>
      <c r="C120" s="8"/>
      <c r="D120" s="8"/>
      <c r="E120" s="8"/>
      <c r="F120" s="65"/>
      <c r="G120" s="8"/>
    </row>
    <row r="121" spans="1:7" ht="15.75">
      <c r="A121" s="8"/>
      <c r="B121" s="8"/>
      <c r="C121" s="8"/>
      <c r="D121" s="8"/>
      <c r="E121" s="8"/>
      <c r="F121" s="65"/>
      <c r="G121" s="8"/>
    </row>
    <row r="122" spans="1:7" ht="15.75">
      <c r="A122" s="8"/>
      <c r="B122" s="8"/>
      <c r="C122" s="8"/>
      <c r="D122" s="8"/>
      <c r="E122" s="8"/>
      <c r="F122" s="65"/>
      <c r="G122" s="8"/>
    </row>
    <row r="123" spans="1:7" ht="15.75">
      <c r="A123" s="8"/>
      <c r="B123" s="8"/>
      <c r="C123" s="8"/>
      <c r="D123" s="8"/>
      <c r="E123" s="8"/>
      <c r="F123" s="65"/>
      <c r="G123" s="8"/>
    </row>
    <row r="124" spans="1:7" ht="15.75">
      <c r="A124" s="8"/>
      <c r="B124" s="8"/>
      <c r="C124" s="8"/>
      <c r="D124" s="8"/>
      <c r="E124" s="8"/>
      <c r="F124" s="65"/>
      <c r="G124" s="8"/>
    </row>
    <row r="125" spans="1:7" ht="15.75">
      <c r="A125" s="8"/>
      <c r="B125" s="8"/>
      <c r="C125" s="8"/>
      <c r="D125" s="8"/>
      <c r="E125" s="8"/>
      <c r="F125" s="65"/>
      <c r="G125" s="8"/>
    </row>
    <row r="126" spans="1:7" ht="15.75">
      <c r="A126" s="8"/>
      <c r="B126" s="8"/>
      <c r="C126" s="8"/>
      <c r="D126" s="8"/>
      <c r="E126" s="8"/>
      <c r="F126" s="65"/>
      <c r="G126" s="8"/>
    </row>
    <row r="127" spans="1:7" ht="15.75">
      <c r="A127" s="8"/>
      <c r="B127" s="8"/>
      <c r="C127" s="8"/>
      <c r="D127" s="8"/>
      <c r="E127" s="8"/>
      <c r="F127" s="65"/>
      <c r="G127" s="8"/>
    </row>
    <row r="128" spans="1:7" ht="15.75">
      <c r="A128" s="8"/>
      <c r="B128" s="8"/>
      <c r="C128" s="8"/>
      <c r="D128" s="8"/>
      <c r="E128" s="8"/>
      <c r="F128" s="65"/>
      <c r="G128" s="8"/>
    </row>
    <row r="129" spans="1:7" ht="15.75">
      <c r="A129" s="8"/>
      <c r="B129" s="8"/>
      <c r="C129" s="8"/>
      <c r="D129" s="8"/>
      <c r="E129" s="8"/>
      <c r="F129" s="65"/>
      <c r="G129" s="8"/>
    </row>
    <row r="130" spans="1:7" ht="15.75">
      <c r="A130" s="8"/>
      <c r="B130" s="8"/>
      <c r="C130" s="8"/>
      <c r="D130" s="8"/>
      <c r="E130" s="8"/>
      <c r="F130" s="65"/>
      <c r="G130" s="8"/>
    </row>
    <row r="131" spans="1:7" ht="15.75">
      <c r="A131" s="8"/>
      <c r="B131" s="8"/>
      <c r="C131" s="8"/>
      <c r="D131" s="8"/>
      <c r="E131" s="8"/>
      <c r="F131" s="65"/>
      <c r="G131" s="8"/>
    </row>
    <row r="132" spans="1:7" ht="15.75">
      <c r="A132" s="8"/>
      <c r="B132" s="8"/>
      <c r="C132" s="8"/>
      <c r="D132" s="8"/>
      <c r="E132" s="8"/>
      <c r="F132" s="65"/>
      <c r="G132" s="8"/>
    </row>
    <row r="133" spans="1:7" ht="15.75">
      <c r="A133" s="8"/>
      <c r="B133" s="8"/>
      <c r="C133" s="8"/>
      <c r="D133" s="8"/>
      <c r="E133" s="8"/>
      <c r="F133" s="65"/>
      <c r="G133" s="8"/>
    </row>
    <row r="134" spans="1:7" ht="15.75">
      <c r="A134" s="8"/>
      <c r="B134" s="8"/>
      <c r="C134" s="8"/>
      <c r="D134" s="8"/>
      <c r="E134" s="8"/>
      <c r="F134" s="65"/>
      <c r="G134" s="8"/>
    </row>
    <row r="135" spans="1:7" ht="15.75">
      <c r="A135" s="8"/>
      <c r="B135" s="8"/>
      <c r="C135" s="8"/>
      <c r="D135" s="8"/>
      <c r="E135" s="8"/>
      <c r="F135" s="65"/>
      <c r="G135" s="8"/>
    </row>
    <row r="136" spans="1:7" ht="15.75">
      <c r="A136" s="8"/>
      <c r="B136" s="8"/>
      <c r="C136" s="8"/>
      <c r="D136" s="8"/>
      <c r="E136" s="8"/>
      <c r="F136" s="65"/>
      <c r="G136" s="8"/>
    </row>
    <row r="137" spans="1:7" ht="15.75">
      <c r="A137" s="8"/>
      <c r="B137" s="8"/>
      <c r="C137" s="8"/>
      <c r="D137" s="8"/>
      <c r="E137" s="8"/>
      <c r="F137" s="65"/>
      <c r="G137" s="8"/>
    </row>
    <row r="138" spans="1:7" ht="15.75">
      <c r="A138" s="8"/>
      <c r="B138" s="8"/>
      <c r="C138" s="8"/>
      <c r="D138" s="8"/>
      <c r="E138" s="8"/>
      <c r="F138" s="65"/>
      <c r="G138" s="8"/>
    </row>
    <row r="139" spans="1:7" ht="15.75">
      <c r="A139" s="8"/>
      <c r="B139" s="8"/>
      <c r="C139" s="8"/>
      <c r="D139" s="8"/>
      <c r="E139" s="8"/>
      <c r="F139" s="65"/>
      <c r="G139" s="8"/>
    </row>
    <row r="140" spans="1:7" ht="15.75">
      <c r="A140" s="8"/>
      <c r="B140" s="8"/>
      <c r="C140" s="8"/>
      <c r="D140" s="8"/>
      <c r="E140" s="8"/>
      <c r="F140" s="65"/>
      <c r="G140" s="8"/>
    </row>
    <row r="141" spans="1:7" ht="15.75">
      <c r="A141" s="8"/>
      <c r="B141" s="8"/>
      <c r="C141" s="8"/>
      <c r="D141" s="8"/>
      <c r="E141" s="8"/>
      <c r="F141" s="65"/>
      <c r="G141" s="8"/>
    </row>
    <row r="142" spans="1:7" ht="15.75">
      <c r="A142" s="8"/>
      <c r="B142" s="8"/>
      <c r="C142" s="8"/>
      <c r="D142" s="8"/>
      <c r="E142" s="8"/>
      <c r="F142" s="65"/>
      <c r="G142" s="8"/>
    </row>
    <row r="143" spans="1:7" ht="15.75">
      <c r="A143" s="8"/>
      <c r="B143" s="8"/>
      <c r="C143" s="8"/>
      <c r="D143" s="8"/>
      <c r="E143" s="8"/>
      <c r="F143" s="65"/>
      <c r="G143" s="8"/>
    </row>
    <row r="144" spans="1:7" ht="15.75">
      <c r="A144" s="8"/>
      <c r="B144" s="8"/>
      <c r="C144" s="8"/>
      <c r="D144" s="8"/>
      <c r="E144" s="8"/>
      <c r="F144" s="65"/>
      <c r="G144" s="8"/>
    </row>
    <row r="145" spans="1:7" ht="15.75">
      <c r="A145" s="8"/>
      <c r="B145" s="8"/>
      <c r="C145" s="8"/>
      <c r="D145" s="8"/>
      <c r="E145" s="8"/>
      <c r="F145" s="65"/>
      <c r="G145" s="8"/>
    </row>
    <row r="146" spans="1:7" ht="15.75">
      <c r="A146" s="8"/>
      <c r="B146" s="8"/>
      <c r="C146" s="8"/>
      <c r="D146" s="8"/>
      <c r="E146" s="8"/>
      <c r="F146" s="65"/>
      <c r="G146" s="8"/>
    </row>
    <row r="147" spans="1:7" ht="15.75">
      <c r="A147" s="8"/>
      <c r="B147" s="8"/>
      <c r="C147" s="8"/>
      <c r="D147" s="8"/>
      <c r="E147" s="8"/>
      <c r="F147" s="65"/>
      <c r="G147" s="8"/>
    </row>
    <row r="148" spans="1:7" ht="15.75">
      <c r="A148" s="8"/>
      <c r="B148" s="8"/>
      <c r="C148" s="8"/>
      <c r="D148" s="8"/>
      <c r="E148" s="8"/>
      <c r="F148" s="65"/>
      <c r="G148" s="8"/>
    </row>
    <row r="149" spans="1:7" ht="15.75">
      <c r="A149" s="8"/>
      <c r="B149" s="8"/>
      <c r="C149" s="8"/>
      <c r="D149" s="8"/>
      <c r="E149" s="8"/>
      <c r="F149" s="65"/>
      <c r="G149" s="8"/>
    </row>
    <row r="150" spans="1:7" ht="15.75">
      <c r="A150" s="8"/>
      <c r="B150" s="8"/>
      <c r="C150" s="8"/>
      <c r="D150" s="8"/>
      <c r="E150" s="8"/>
      <c r="F150" s="65"/>
      <c r="G150" s="8"/>
    </row>
    <row r="151" spans="1:7" ht="15.75">
      <c r="A151" s="8"/>
      <c r="B151" s="8"/>
      <c r="C151" s="8"/>
      <c r="D151" s="8"/>
      <c r="E151" s="8"/>
      <c r="F151" s="65"/>
      <c r="G151" s="8"/>
    </row>
    <row r="152" spans="1:7" ht="15.75">
      <c r="A152" s="8"/>
      <c r="B152" s="8"/>
      <c r="C152" s="8"/>
      <c r="D152" s="8"/>
      <c r="E152" s="8"/>
      <c r="F152" s="65"/>
      <c r="G152" s="8"/>
    </row>
    <row r="153" spans="1:7" ht="15.75">
      <c r="A153" s="8"/>
      <c r="B153" s="8"/>
      <c r="C153" s="8"/>
      <c r="D153" s="8"/>
      <c r="E153" s="8"/>
      <c r="F153" s="65"/>
      <c r="G153" s="8"/>
    </row>
    <row r="154" spans="1:7" ht="15.75">
      <c r="A154" s="8"/>
      <c r="B154" s="8"/>
      <c r="C154" s="8"/>
      <c r="D154" s="8"/>
      <c r="E154" s="8"/>
      <c r="F154" s="65"/>
      <c r="G154" s="8"/>
    </row>
    <row r="155" spans="1:7" ht="15.75">
      <c r="A155" s="8"/>
      <c r="B155" s="8"/>
      <c r="C155" s="8"/>
      <c r="D155" s="8"/>
      <c r="E155" s="8"/>
      <c r="F155" s="65"/>
      <c r="G155" s="8"/>
    </row>
    <row r="156" spans="1:7" ht="15.75">
      <c r="A156" s="8"/>
      <c r="B156" s="8"/>
      <c r="C156" s="8"/>
      <c r="D156" s="8"/>
      <c r="E156" s="8"/>
      <c r="F156" s="65"/>
      <c r="G156" s="8"/>
    </row>
    <row r="157" spans="1:7" ht="15.75">
      <c r="A157" s="8"/>
      <c r="B157" s="8"/>
      <c r="C157" s="8"/>
      <c r="D157" s="8"/>
      <c r="E157" s="8"/>
      <c r="F157" s="65"/>
      <c r="G157" s="8"/>
    </row>
    <row r="158" spans="1:7" ht="15.75">
      <c r="A158" s="8"/>
      <c r="B158" s="8"/>
      <c r="C158" s="8"/>
      <c r="D158" s="8"/>
      <c r="E158" s="8"/>
      <c r="F158" s="65"/>
      <c r="G158" s="8"/>
    </row>
    <row r="159" spans="1:7" ht="15.75">
      <c r="A159" s="8"/>
      <c r="B159" s="8"/>
      <c r="C159" s="8"/>
      <c r="D159" s="8"/>
      <c r="E159" s="8"/>
      <c r="F159" s="65"/>
      <c r="G159" s="8"/>
    </row>
    <row r="160" spans="1:7" ht="15.75">
      <c r="A160" s="8"/>
      <c r="B160" s="8"/>
      <c r="C160" s="8"/>
      <c r="D160" s="8"/>
      <c r="E160" s="8"/>
      <c r="F160" s="65"/>
      <c r="G160" s="8"/>
    </row>
    <row r="161" spans="1:7" ht="15.75">
      <c r="A161" s="8"/>
      <c r="B161" s="8"/>
      <c r="C161" s="8"/>
      <c r="D161" s="8"/>
      <c r="E161" s="8"/>
      <c r="F161" s="65"/>
      <c r="G161" s="8"/>
    </row>
    <row r="162" spans="1:7" ht="15.75">
      <c r="A162" s="8"/>
      <c r="B162" s="8"/>
      <c r="C162" s="8"/>
      <c r="D162" s="8"/>
      <c r="E162" s="8"/>
      <c r="F162" s="65"/>
      <c r="G162" s="8"/>
    </row>
    <row r="163" spans="1:7" ht="15.75">
      <c r="A163" s="8"/>
      <c r="B163" s="8"/>
      <c r="C163" s="8"/>
      <c r="D163" s="8"/>
      <c r="E163" s="8"/>
      <c r="F163" s="65"/>
      <c r="G163" s="8"/>
    </row>
    <row r="164" spans="1:7" ht="15.75">
      <c r="A164" s="8"/>
      <c r="B164" s="8"/>
      <c r="C164" s="8"/>
      <c r="D164" s="8"/>
      <c r="E164" s="8"/>
      <c r="F164" s="65"/>
      <c r="G164" s="8"/>
    </row>
    <row r="165" spans="1:7" ht="15.75">
      <c r="A165" s="8"/>
      <c r="B165" s="8"/>
      <c r="C165" s="8"/>
      <c r="D165" s="8"/>
      <c r="E165" s="8"/>
      <c r="F165" s="65"/>
      <c r="G165" s="8"/>
    </row>
    <row r="166" spans="1:7" ht="15.75">
      <c r="A166" s="8"/>
      <c r="B166" s="8"/>
      <c r="C166" s="8"/>
      <c r="D166" s="8"/>
      <c r="E166" s="8"/>
      <c r="F166" s="65"/>
      <c r="G166" s="8"/>
    </row>
    <row r="167" spans="1:7" ht="15.75">
      <c r="A167" s="8"/>
      <c r="B167" s="8"/>
      <c r="C167" s="8"/>
      <c r="D167" s="8"/>
      <c r="E167" s="8"/>
      <c r="F167" s="65"/>
      <c r="G167" s="8"/>
    </row>
    <row r="168" spans="1:7" ht="15.75">
      <c r="A168" s="8"/>
      <c r="B168" s="8"/>
      <c r="C168" s="8"/>
      <c r="D168" s="8"/>
      <c r="E168" s="8"/>
      <c r="F168" s="65"/>
      <c r="G168" s="8"/>
    </row>
    <row r="169" spans="1:7" ht="15.75">
      <c r="A169" s="8"/>
      <c r="B169" s="8"/>
      <c r="C169" s="8"/>
      <c r="D169" s="8"/>
      <c r="E169" s="8"/>
      <c r="F169" s="65"/>
      <c r="G169" s="8"/>
    </row>
    <row r="170" spans="1:7" ht="15.75">
      <c r="A170" s="8"/>
      <c r="B170" s="8"/>
      <c r="C170" s="8"/>
      <c r="D170" s="8"/>
      <c r="E170" s="8"/>
      <c r="F170" s="65"/>
      <c r="G170" s="8"/>
    </row>
    <row r="171" spans="1:7" ht="15.75">
      <c r="A171" s="8"/>
      <c r="B171" s="8"/>
      <c r="C171" s="8"/>
      <c r="D171" s="8"/>
      <c r="E171" s="8"/>
      <c r="F171" s="65"/>
      <c r="G171" s="8"/>
    </row>
    <row r="172" spans="1:7" ht="15.75">
      <c r="A172" s="8"/>
      <c r="B172" s="8"/>
      <c r="C172" s="8"/>
      <c r="D172" s="8"/>
      <c r="E172" s="8"/>
      <c r="F172" s="65"/>
      <c r="G172" s="8"/>
    </row>
    <row r="173" spans="1:7" ht="15.75">
      <c r="A173" s="8"/>
      <c r="B173" s="8"/>
      <c r="C173" s="8"/>
      <c r="D173" s="8"/>
      <c r="E173" s="8"/>
      <c r="F173" s="65"/>
      <c r="G173" s="8"/>
    </row>
    <row r="174" spans="1:7" ht="15.75">
      <c r="A174" s="8"/>
      <c r="B174" s="8"/>
      <c r="C174" s="8"/>
      <c r="D174" s="8"/>
      <c r="E174" s="8"/>
      <c r="F174" s="65"/>
      <c r="G174" s="8"/>
    </row>
    <row r="175" spans="1:7" ht="15.75">
      <c r="A175" s="8"/>
      <c r="B175" s="8"/>
      <c r="C175" s="8"/>
      <c r="D175" s="8"/>
      <c r="E175" s="8"/>
      <c r="F175" s="65"/>
      <c r="G175" s="8"/>
    </row>
    <row r="176" spans="1:7" ht="15.75">
      <c r="A176" s="8"/>
      <c r="B176" s="8"/>
      <c r="C176" s="8"/>
      <c r="D176" s="8"/>
      <c r="E176" s="8"/>
      <c r="F176" s="65"/>
      <c r="G176" s="8"/>
    </row>
    <row r="177" spans="1:7" ht="15.75">
      <c r="A177" s="8"/>
      <c r="B177" s="8"/>
      <c r="C177" s="8"/>
      <c r="D177" s="8"/>
      <c r="E177" s="8"/>
      <c r="F177" s="65"/>
      <c r="G177" s="8"/>
    </row>
    <row r="178" spans="1:7" ht="15.75">
      <c r="A178" s="8"/>
      <c r="B178" s="8"/>
      <c r="C178" s="8"/>
      <c r="D178" s="8"/>
      <c r="E178" s="8"/>
      <c r="F178" s="65"/>
      <c r="G178" s="8"/>
    </row>
    <row r="179" spans="1:7" ht="15.75">
      <c r="A179" s="8"/>
      <c r="B179" s="8"/>
      <c r="C179" s="8"/>
      <c r="D179" s="8"/>
      <c r="E179" s="8"/>
      <c r="F179" s="65"/>
      <c r="G179" s="8"/>
    </row>
    <row r="180" spans="1:7" ht="15.75">
      <c r="A180" s="8"/>
      <c r="B180" s="8"/>
      <c r="C180" s="8"/>
      <c r="D180" s="8"/>
      <c r="E180" s="8"/>
      <c r="F180" s="65"/>
      <c r="G180" s="8"/>
    </row>
    <row r="181" spans="1:7" ht="15.75">
      <c r="A181" s="8"/>
      <c r="B181" s="8"/>
      <c r="C181" s="8"/>
      <c r="D181" s="8"/>
      <c r="E181" s="8"/>
      <c r="F181" s="65"/>
      <c r="G181" s="8"/>
    </row>
    <row r="182" spans="1:7" ht="15.75">
      <c r="A182" s="8"/>
      <c r="B182" s="8"/>
      <c r="C182" s="8"/>
      <c r="D182" s="8"/>
      <c r="E182" s="8"/>
      <c r="F182" s="65"/>
      <c r="G182" s="8"/>
    </row>
    <row r="183" spans="1:7" ht="15.75">
      <c r="A183" s="8"/>
      <c r="B183" s="8"/>
      <c r="C183" s="8"/>
      <c r="D183" s="8"/>
      <c r="E183" s="8"/>
      <c r="F183" s="65"/>
      <c r="G183" s="8"/>
    </row>
    <row r="184" spans="1:7" ht="15.75">
      <c r="A184" s="8"/>
      <c r="B184" s="8"/>
      <c r="C184" s="8"/>
      <c r="D184" s="8"/>
      <c r="E184" s="8"/>
      <c r="F184" s="65"/>
      <c r="G184" s="8"/>
    </row>
    <row r="185" spans="1:7" ht="15.75">
      <c r="A185" s="8"/>
      <c r="B185" s="8"/>
      <c r="C185" s="8"/>
      <c r="D185" s="8"/>
      <c r="E185" s="8"/>
      <c r="F185" s="65"/>
      <c r="G185" s="8"/>
    </row>
    <row r="186" spans="1:7" ht="15.75">
      <c r="A186" s="8"/>
      <c r="B186" s="8"/>
      <c r="C186" s="8"/>
      <c r="D186" s="8"/>
      <c r="E186" s="8"/>
      <c r="F186" s="65"/>
      <c r="G186" s="8"/>
    </row>
    <row r="187" spans="1:7" ht="15.75">
      <c r="A187" s="8"/>
      <c r="B187" s="8"/>
      <c r="C187" s="8"/>
      <c r="D187" s="8"/>
      <c r="E187" s="8"/>
      <c r="F187" s="65"/>
      <c r="G187" s="8"/>
    </row>
    <row r="188" spans="1:7" ht="15.75">
      <c r="A188" s="8"/>
      <c r="B188" s="8"/>
      <c r="C188" s="8"/>
      <c r="D188" s="8"/>
      <c r="E188" s="8"/>
      <c r="F188" s="65"/>
      <c r="G188" s="8"/>
    </row>
    <row r="189" spans="1:7" ht="15.75">
      <c r="A189" s="8"/>
      <c r="B189" s="8"/>
      <c r="C189" s="8"/>
      <c r="D189" s="8"/>
      <c r="E189" s="8"/>
      <c r="F189" s="65"/>
      <c r="G189" s="8"/>
    </row>
    <row r="190" spans="1:7" ht="15.75">
      <c r="A190" s="8"/>
      <c r="B190" s="8"/>
      <c r="C190" s="8"/>
      <c r="D190" s="8"/>
      <c r="E190" s="8"/>
      <c r="F190" s="65"/>
      <c r="G190" s="8"/>
    </row>
    <row r="191" spans="1:7" ht="15.75">
      <c r="A191" s="8"/>
      <c r="B191" s="8"/>
      <c r="C191" s="8"/>
      <c r="D191" s="8"/>
      <c r="E191" s="8"/>
      <c r="F191" s="65"/>
      <c r="G191" s="8"/>
    </row>
    <row r="192" spans="1:7" ht="15.75">
      <c r="A192" s="8"/>
      <c r="B192" s="8"/>
      <c r="C192" s="8"/>
      <c r="D192" s="8"/>
      <c r="E192" s="8"/>
      <c r="F192" s="65"/>
      <c r="G192" s="8"/>
    </row>
    <row r="193" spans="1:7" ht="15.75">
      <c r="A193" s="8"/>
      <c r="B193" s="8"/>
      <c r="C193" s="8"/>
      <c r="D193" s="8"/>
      <c r="E193" s="8"/>
      <c r="F193" s="65"/>
      <c r="G193" s="8"/>
    </row>
    <row r="194" spans="1:7" ht="15.75">
      <c r="A194" s="8"/>
      <c r="B194" s="8"/>
      <c r="C194" s="8"/>
      <c r="D194" s="8"/>
      <c r="E194" s="8"/>
      <c r="F194" s="65"/>
      <c r="G194" s="8"/>
    </row>
    <row r="195" spans="1:7" ht="15.75">
      <c r="A195" s="8"/>
      <c r="B195" s="8"/>
      <c r="C195" s="8"/>
      <c r="D195" s="8"/>
      <c r="E195" s="8"/>
      <c r="F195" s="65"/>
      <c r="G195" s="8"/>
    </row>
    <row r="196" spans="1:7" ht="15.75">
      <c r="A196" s="8"/>
      <c r="B196" s="8"/>
      <c r="C196" s="8"/>
      <c r="D196" s="8"/>
      <c r="E196" s="8"/>
      <c r="F196" s="65"/>
      <c r="G196" s="8"/>
    </row>
    <row r="197" spans="1:7" ht="15.75">
      <c r="A197" s="8"/>
      <c r="B197" s="8"/>
      <c r="C197" s="8"/>
      <c r="D197" s="8"/>
      <c r="E197" s="8"/>
      <c r="F197" s="65"/>
      <c r="G197" s="8"/>
    </row>
    <row r="198" spans="1:7" ht="15.75">
      <c r="A198" s="8"/>
      <c r="B198" s="8"/>
      <c r="C198" s="8"/>
      <c r="D198" s="8"/>
      <c r="E198" s="8"/>
      <c r="F198" s="65"/>
      <c r="G198" s="8"/>
    </row>
    <row r="199" spans="1:7" ht="15.75">
      <c r="A199" s="8"/>
      <c r="B199" s="8"/>
      <c r="C199" s="8"/>
      <c r="D199" s="8"/>
      <c r="E199" s="8"/>
      <c r="F199" s="65"/>
      <c r="G199" s="8"/>
    </row>
    <row r="200" spans="1:7" ht="15.75">
      <c r="A200" s="8"/>
      <c r="B200" s="8"/>
      <c r="C200" s="8"/>
      <c r="D200" s="8"/>
      <c r="E200" s="8"/>
      <c r="F200" s="65"/>
      <c r="G200" s="8"/>
    </row>
    <row r="201" spans="1:7" ht="15.75">
      <c r="A201" s="8"/>
      <c r="B201" s="8"/>
      <c r="C201" s="8"/>
      <c r="D201" s="8"/>
      <c r="E201" s="8"/>
      <c r="F201" s="65"/>
      <c r="G201" s="8"/>
    </row>
    <row r="202" spans="1:7" ht="15.75">
      <c r="A202" s="8"/>
      <c r="B202" s="8"/>
      <c r="C202" s="8"/>
      <c r="D202" s="8"/>
      <c r="E202" s="8"/>
      <c r="F202" s="65"/>
      <c r="G202" s="8"/>
    </row>
    <row r="203" spans="1:7" ht="15.75">
      <c r="A203" s="8"/>
      <c r="B203" s="8"/>
      <c r="C203" s="8"/>
      <c r="D203" s="8"/>
      <c r="E203" s="8"/>
      <c r="F203" s="65"/>
      <c r="G203" s="8"/>
    </row>
    <row r="204" spans="1:7" ht="15.75">
      <c r="A204" s="8"/>
      <c r="B204" s="8"/>
      <c r="C204" s="8"/>
      <c r="D204" s="8"/>
      <c r="E204" s="8"/>
      <c r="F204" s="65"/>
      <c r="G204" s="8"/>
    </row>
    <row r="205" spans="1:7" ht="15.75">
      <c r="A205" s="8"/>
      <c r="B205" s="8"/>
      <c r="C205" s="8"/>
      <c r="D205" s="8"/>
      <c r="E205" s="8"/>
      <c r="F205" s="65"/>
      <c r="G205" s="8"/>
    </row>
    <row r="206" spans="1:7" ht="15.75">
      <c r="A206" s="8"/>
      <c r="B206" s="8"/>
      <c r="C206" s="8"/>
      <c r="D206" s="8"/>
      <c r="E206" s="8"/>
      <c r="F206" s="65"/>
      <c r="G206" s="8"/>
    </row>
    <row r="207" spans="1:7" ht="15.75">
      <c r="A207" s="8"/>
      <c r="B207" s="8"/>
      <c r="C207" s="8"/>
      <c r="D207" s="8"/>
      <c r="E207" s="8"/>
      <c r="F207" s="65"/>
      <c r="G207" s="8"/>
    </row>
    <row r="208" spans="1:7" ht="15.75">
      <c r="A208" s="8"/>
      <c r="B208" s="8"/>
      <c r="C208" s="8"/>
      <c r="D208" s="8"/>
      <c r="E208" s="8"/>
      <c r="F208" s="65"/>
      <c r="G208" s="8"/>
    </row>
    <row r="209" spans="1:7" ht="15.75">
      <c r="A209" s="8"/>
      <c r="B209" s="8"/>
      <c r="C209" s="8"/>
      <c r="D209" s="8"/>
      <c r="E209" s="8"/>
      <c r="F209" s="65"/>
      <c r="G209" s="8"/>
    </row>
    <row r="210" spans="1:7" ht="15.75">
      <c r="A210" s="8"/>
      <c r="B210" s="8"/>
      <c r="C210" s="8"/>
      <c r="D210" s="8"/>
      <c r="E210" s="8"/>
      <c r="F210" s="65"/>
      <c r="G210" s="8"/>
    </row>
    <row r="211" spans="1:7" ht="15.75">
      <c r="A211" s="8"/>
      <c r="B211" s="8"/>
      <c r="C211" s="8"/>
      <c r="D211" s="8"/>
      <c r="E211" s="8"/>
      <c r="F211" s="65"/>
      <c r="G211" s="8"/>
    </row>
    <row r="212" spans="1:7" ht="15.75">
      <c r="A212" s="8"/>
      <c r="B212" s="8"/>
      <c r="C212" s="8"/>
      <c r="D212" s="8"/>
      <c r="E212" s="8"/>
      <c r="F212" s="65"/>
      <c r="G212" s="8"/>
    </row>
    <row r="213" spans="1:7" ht="15.75">
      <c r="A213" s="8"/>
      <c r="B213" s="8"/>
      <c r="C213" s="8"/>
      <c r="D213" s="8"/>
      <c r="E213" s="8"/>
      <c r="F213" s="65"/>
      <c r="G213" s="8"/>
    </row>
    <row r="214" spans="1:7" ht="15.75">
      <c r="A214" s="8"/>
      <c r="B214" s="8"/>
      <c r="C214" s="8"/>
      <c r="D214" s="8"/>
      <c r="E214" s="8"/>
      <c r="F214" s="65"/>
      <c r="G214" s="8"/>
    </row>
    <row r="215" spans="1:7" ht="15.75">
      <c r="A215" s="8"/>
      <c r="B215" s="8"/>
      <c r="C215" s="8"/>
      <c r="D215" s="8"/>
      <c r="E215" s="8"/>
      <c r="F215" s="65"/>
      <c r="G215" s="8"/>
    </row>
    <row r="216" spans="1:7" ht="15.75">
      <c r="A216" s="8"/>
      <c r="B216" s="8"/>
      <c r="C216" s="8"/>
      <c r="D216" s="8"/>
      <c r="E216" s="8"/>
      <c r="F216" s="65"/>
      <c r="G216" s="8"/>
    </row>
    <row r="217" spans="1:7" ht="15.75">
      <c r="A217" s="8"/>
      <c r="B217" s="8"/>
      <c r="C217" s="8"/>
      <c r="D217" s="8"/>
      <c r="E217" s="8"/>
      <c r="F217" s="65"/>
      <c r="G217" s="8"/>
    </row>
    <row r="218" spans="1:7" ht="15.75">
      <c r="A218" s="8"/>
      <c r="B218" s="8"/>
      <c r="C218" s="8"/>
      <c r="D218" s="8"/>
      <c r="E218" s="8"/>
      <c r="F218" s="65"/>
      <c r="G218" s="8"/>
    </row>
    <row r="219" spans="1:7" ht="15.75">
      <c r="A219" s="8"/>
      <c r="B219" s="8"/>
      <c r="C219" s="8"/>
      <c r="D219" s="8"/>
      <c r="E219" s="8"/>
      <c r="F219" s="65"/>
      <c r="G219" s="8"/>
    </row>
    <row r="220" spans="1:7" ht="15.75">
      <c r="A220" s="8"/>
      <c r="B220" s="8"/>
      <c r="C220" s="8"/>
      <c r="D220" s="8"/>
      <c r="E220" s="8"/>
      <c r="F220" s="65"/>
      <c r="G220" s="8"/>
    </row>
    <row r="221" spans="1:7" ht="15.75">
      <c r="A221" s="8"/>
      <c r="B221" s="8"/>
      <c r="C221" s="8"/>
      <c r="D221" s="8"/>
      <c r="E221" s="8"/>
      <c r="F221" s="65"/>
      <c r="G221" s="8"/>
    </row>
    <row r="222" spans="1:7" ht="15.75">
      <c r="A222" s="8"/>
      <c r="B222" s="8"/>
      <c r="C222" s="8"/>
      <c r="D222" s="8"/>
      <c r="E222" s="8"/>
      <c r="F222" s="65"/>
      <c r="G222" s="8"/>
    </row>
    <row r="223" spans="1:7" ht="15.75">
      <c r="A223" s="8"/>
      <c r="B223" s="8"/>
      <c r="C223" s="8"/>
      <c r="D223" s="8"/>
      <c r="E223" s="8"/>
      <c r="F223" s="65"/>
      <c r="G223" s="8"/>
    </row>
    <row r="224" spans="1:7" ht="15.75">
      <c r="A224" s="8"/>
      <c r="B224" s="8"/>
      <c r="C224" s="8"/>
      <c r="D224" s="8"/>
      <c r="E224" s="8"/>
      <c r="F224" s="65"/>
      <c r="G224" s="8"/>
    </row>
    <row r="225" spans="1:7" ht="15.75">
      <c r="A225" s="8"/>
      <c r="B225" s="8"/>
      <c r="C225" s="8"/>
      <c r="D225" s="8"/>
      <c r="E225" s="8"/>
      <c r="F225" s="65"/>
      <c r="G225" s="8"/>
    </row>
    <row r="226" spans="1:7" ht="15.75">
      <c r="A226" s="8"/>
      <c r="B226" s="8"/>
      <c r="C226" s="8"/>
      <c r="D226" s="8"/>
      <c r="E226" s="8"/>
      <c r="F226" s="65"/>
      <c r="G226" s="8"/>
    </row>
    <row r="227" spans="1:7" ht="15.75">
      <c r="A227" s="8"/>
      <c r="B227" s="8"/>
      <c r="C227" s="8"/>
      <c r="D227" s="8"/>
      <c r="E227" s="8"/>
      <c r="F227" s="65"/>
      <c r="G227" s="8"/>
    </row>
    <row r="228" spans="1:7" ht="15.75">
      <c r="A228" s="8"/>
      <c r="B228" s="8"/>
      <c r="C228" s="8"/>
      <c r="D228" s="8"/>
      <c r="E228" s="8"/>
      <c r="F228" s="65"/>
      <c r="G228" s="8"/>
    </row>
    <row r="229" spans="1:7" ht="15.75">
      <c r="A229" s="8"/>
      <c r="B229" s="8"/>
      <c r="C229" s="8"/>
      <c r="D229" s="8"/>
      <c r="E229" s="8"/>
      <c r="F229" s="65"/>
      <c r="G229" s="8"/>
    </row>
    <row r="230" spans="1:7" ht="15.75">
      <c r="A230" s="8"/>
      <c r="B230" s="8"/>
      <c r="C230" s="8"/>
      <c r="D230" s="8"/>
      <c r="E230" s="8"/>
      <c r="F230" s="65"/>
      <c r="G230" s="8"/>
    </row>
    <row r="231" spans="1:7" ht="15.75">
      <c r="A231" s="8"/>
      <c r="B231" s="8"/>
      <c r="C231" s="8"/>
      <c r="D231" s="8"/>
      <c r="E231" s="8"/>
      <c r="F231" s="65"/>
      <c r="G231" s="8"/>
    </row>
    <row r="232" spans="1:7" ht="15.75">
      <c r="A232" s="8"/>
      <c r="B232" s="8"/>
      <c r="C232" s="8"/>
      <c r="D232" s="8"/>
      <c r="E232" s="8"/>
      <c r="F232" s="65"/>
      <c r="G232" s="8"/>
    </row>
    <row r="233" spans="1:7" ht="15.75">
      <c r="A233" s="8"/>
      <c r="B233" s="8"/>
      <c r="C233" s="8"/>
      <c r="D233" s="8"/>
      <c r="E233" s="8"/>
      <c r="F233" s="65"/>
      <c r="G233" s="8"/>
    </row>
    <row r="234" spans="1:7" ht="15.75">
      <c r="A234" s="8"/>
      <c r="B234" s="8"/>
      <c r="C234" s="8"/>
      <c r="D234" s="8"/>
      <c r="E234" s="8"/>
      <c r="F234" s="65"/>
      <c r="G234" s="8"/>
    </row>
    <row r="235" spans="1:7" ht="15.75">
      <c r="A235" s="8"/>
      <c r="B235" s="8"/>
      <c r="C235" s="8"/>
      <c r="D235" s="8"/>
      <c r="E235" s="8"/>
      <c r="F235" s="65"/>
      <c r="G235" s="8"/>
    </row>
    <row r="236" spans="1:7" ht="15.75">
      <c r="A236" s="8"/>
      <c r="B236" s="8"/>
      <c r="C236" s="8"/>
      <c r="D236" s="8"/>
      <c r="E236" s="8"/>
      <c r="F236" s="65"/>
      <c r="G236" s="8"/>
    </row>
    <row r="237" spans="1:7" ht="15.75">
      <c r="A237" s="8"/>
      <c r="B237" s="8"/>
      <c r="C237" s="8"/>
      <c r="D237" s="8"/>
      <c r="E237" s="8"/>
      <c r="F237" s="65"/>
      <c r="G237" s="8"/>
    </row>
    <row r="238" spans="1:7" ht="15.75">
      <c r="A238" s="8"/>
      <c r="B238" s="8"/>
      <c r="C238" s="8"/>
      <c r="D238" s="8"/>
      <c r="E238" s="8"/>
      <c r="F238" s="65"/>
      <c r="G238" s="8"/>
    </row>
    <row r="239" spans="1:7" ht="15.75">
      <c r="A239" s="8"/>
      <c r="B239" s="8"/>
      <c r="C239" s="8"/>
      <c r="D239" s="8"/>
      <c r="E239" s="8"/>
      <c r="F239" s="65"/>
      <c r="G239" s="8"/>
    </row>
    <row r="240" spans="1:7" ht="15.75">
      <c r="A240" s="8"/>
      <c r="B240" s="8"/>
      <c r="C240" s="8"/>
      <c r="D240" s="8"/>
      <c r="E240" s="8"/>
      <c r="F240" s="65"/>
      <c r="G240" s="8"/>
    </row>
    <row r="241" spans="1:7" ht="15.75">
      <c r="A241" s="8"/>
      <c r="B241" s="8"/>
      <c r="C241" s="8"/>
      <c r="D241" s="8"/>
      <c r="E241" s="8"/>
      <c r="F241" s="65"/>
      <c r="G241" s="8"/>
    </row>
    <row r="242" spans="1:7" ht="15.75">
      <c r="A242" s="8"/>
      <c r="B242" s="8"/>
      <c r="C242" s="8"/>
      <c r="D242" s="8"/>
      <c r="E242" s="8"/>
      <c r="F242" s="65"/>
      <c r="G242" s="8"/>
    </row>
    <row r="243" spans="1:7" ht="15.75">
      <c r="A243" s="8"/>
      <c r="B243" s="8"/>
      <c r="C243" s="8"/>
      <c r="D243" s="8"/>
      <c r="E243" s="8"/>
      <c r="F243" s="65"/>
      <c r="G243" s="8"/>
    </row>
    <row r="244" spans="1:7" ht="15.75">
      <c r="A244" s="8"/>
      <c r="B244" s="8"/>
      <c r="C244" s="8"/>
      <c r="D244" s="8"/>
      <c r="E244" s="8"/>
      <c r="F244" s="65"/>
      <c r="G244" s="8"/>
    </row>
    <row r="245" spans="1:7" ht="15.75">
      <c r="A245" s="8"/>
      <c r="B245" s="8"/>
      <c r="C245" s="8"/>
      <c r="D245" s="8"/>
      <c r="E245" s="8"/>
      <c r="F245" s="65"/>
      <c r="G245" s="8"/>
    </row>
    <row r="246" spans="1:7" ht="15.75">
      <c r="A246" s="8"/>
      <c r="B246" s="8"/>
      <c r="C246" s="8"/>
      <c r="D246" s="8"/>
      <c r="E246" s="8"/>
      <c r="F246" s="65"/>
      <c r="G246" s="8"/>
    </row>
    <row r="247" spans="1:7" ht="15.75">
      <c r="A247" s="8"/>
      <c r="B247" s="8"/>
      <c r="C247" s="8"/>
      <c r="D247" s="8"/>
      <c r="E247" s="8"/>
      <c r="F247" s="65"/>
      <c r="G247" s="8"/>
    </row>
    <row r="248" spans="1:7" ht="15.75">
      <c r="A248" s="8"/>
      <c r="B248" s="8"/>
      <c r="C248" s="8"/>
      <c r="D248" s="8"/>
      <c r="E248" s="8"/>
      <c r="F248" s="65"/>
      <c r="G248" s="8"/>
    </row>
    <row r="249" spans="1:7" ht="15.75">
      <c r="A249" s="8"/>
      <c r="B249" s="8"/>
      <c r="C249" s="8"/>
      <c r="D249" s="8"/>
      <c r="E249" s="8"/>
      <c r="F249" s="65"/>
      <c r="G249" s="8"/>
    </row>
    <row r="250" spans="1:7" ht="15.75">
      <c r="A250" s="8"/>
      <c r="B250" s="8"/>
      <c r="C250" s="8"/>
      <c r="D250" s="8"/>
      <c r="E250" s="8"/>
      <c r="F250" s="65"/>
      <c r="G250" s="8"/>
    </row>
    <row r="251" spans="1:7" ht="15.75">
      <c r="A251" s="8"/>
      <c r="B251" s="8"/>
      <c r="C251" s="8"/>
      <c r="D251" s="8"/>
      <c r="E251" s="8"/>
      <c r="F251" s="65"/>
      <c r="G251" s="8"/>
    </row>
    <row r="252" spans="1:7" ht="15.75">
      <c r="A252" s="8"/>
      <c r="B252" s="8"/>
      <c r="C252" s="8"/>
      <c r="D252" s="8"/>
      <c r="E252" s="8"/>
      <c r="F252" s="65"/>
      <c r="G252" s="8"/>
    </row>
    <row r="253" spans="1:7" ht="15.75">
      <c r="A253" s="8"/>
      <c r="B253" s="8"/>
      <c r="C253" s="8"/>
      <c r="D253" s="8"/>
      <c r="E253" s="8"/>
      <c r="F253" s="65"/>
      <c r="G253" s="8"/>
    </row>
    <row r="254" spans="1:7" ht="15.75">
      <c r="A254" s="8"/>
      <c r="B254" s="8"/>
      <c r="C254" s="8"/>
      <c r="D254" s="8"/>
      <c r="E254" s="8"/>
      <c r="F254" s="65"/>
      <c r="G254" s="8"/>
    </row>
    <row r="255" spans="1:7" ht="15.75">
      <c r="A255" s="8"/>
      <c r="B255" s="8"/>
      <c r="C255" s="8"/>
      <c r="D255" s="8"/>
      <c r="E255" s="8"/>
      <c r="F255" s="65"/>
      <c r="G255" s="8"/>
    </row>
    <row r="256" spans="1:7" ht="15.75">
      <c r="A256" s="8"/>
      <c r="B256" s="8"/>
      <c r="C256" s="8"/>
      <c r="D256" s="8"/>
      <c r="E256" s="8"/>
      <c r="F256" s="65"/>
      <c r="G256" s="8"/>
    </row>
    <row r="257" spans="1:7" ht="15.75">
      <c r="A257" s="8"/>
      <c r="B257" s="8"/>
      <c r="C257" s="8"/>
      <c r="D257" s="8"/>
      <c r="E257" s="8"/>
      <c r="F257" s="65"/>
      <c r="G257" s="8"/>
    </row>
    <row r="258" spans="1:7" ht="15.75">
      <c r="A258" s="8"/>
      <c r="B258" s="8"/>
      <c r="C258" s="8"/>
      <c r="D258" s="8"/>
      <c r="E258" s="8"/>
      <c r="F258" s="65"/>
      <c r="G258" s="8"/>
    </row>
    <row r="259" spans="1:7" ht="15.75">
      <c r="A259" s="8"/>
      <c r="B259" s="8"/>
      <c r="C259" s="8"/>
      <c r="D259" s="8"/>
      <c r="E259" s="8"/>
      <c r="F259" s="65"/>
      <c r="G259" s="8"/>
    </row>
    <row r="260" spans="1:7" ht="15.75">
      <c r="A260" s="8"/>
      <c r="B260" s="8"/>
      <c r="C260" s="8"/>
      <c r="D260" s="8"/>
      <c r="E260" s="8"/>
      <c r="F260" s="65"/>
      <c r="G260" s="8"/>
    </row>
    <row r="261" spans="1:7" ht="15.75">
      <c r="A261" s="8"/>
      <c r="B261" s="8"/>
      <c r="C261" s="8"/>
      <c r="D261" s="8"/>
      <c r="E261" s="8"/>
      <c r="F261" s="65"/>
      <c r="G261" s="8"/>
    </row>
    <row r="262" spans="1:7" ht="15.75">
      <c r="A262" s="8"/>
      <c r="B262" s="8"/>
      <c r="C262" s="8"/>
      <c r="D262" s="8"/>
      <c r="E262" s="8"/>
      <c r="F262" s="65"/>
      <c r="G262" s="8"/>
    </row>
    <row r="263" spans="1:7" ht="15.75">
      <c r="A263" s="8"/>
      <c r="B263" s="8"/>
      <c r="C263" s="8"/>
      <c r="D263" s="8"/>
      <c r="E263" s="8"/>
      <c r="F263" s="65"/>
      <c r="G263" s="8"/>
    </row>
    <row r="264" spans="1:7" ht="15.75">
      <c r="A264" s="8"/>
      <c r="B264" s="8"/>
      <c r="C264" s="8"/>
      <c r="D264" s="8"/>
      <c r="E264" s="8"/>
      <c r="F264" s="65"/>
      <c r="G264" s="8"/>
    </row>
    <row r="265" spans="1:7" ht="15.75">
      <c r="A265" s="8"/>
      <c r="B265" s="8"/>
      <c r="C265" s="8"/>
      <c r="D265" s="8"/>
      <c r="E265" s="8"/>
      <c r="F265" s="65"/>
      <c r="G265" s="8"/>
    </row>
    <row r="266" spans="1:7" ht="15.75">
      <c r="A266" s="8"/>
      <c r="B266" s="8"/>
      <c r="C266" s="8"/>
      <c r="D266" s="8"/>
      <c r="E266" s="8"/>
      <c r="F266" s="65"/>
      <c r="G266" s="8"/>
    </row>
    <row r="267" spans="1:7" ht="15.75">
      <c r="A267" s="8"/>
      <c r="B267" s="8"/>
      <c r="C267" s="8"/>
      <c r="D267" s="8"/>
      <c r="E267" s="8"/>
      <c r="F267" s="65"/>
      <c r="G267" s="8"/>
    </row>
    <row r="268" spans="1:7" ht="15.75">
      <c r="A268" s="8"/>
      <c r="B268" s="8"/>
      <c r="C268" s="8"/>
      <c r="D268" s="8"/>
      <c r="E268" s="8"/>
      <c r="F268" s="65"/>
      <c r="G268" s="8"/>
    </row>
    <row r="269" spans="1:7" ht="15.75">
      <c r="A269" s="8"/>
      <c r="B269" s="8"/>
      <c r="C269" s="8"/>
      <c r="D269" s="8"/>
      <c r="E269" s="8"/>
      <c r="F269" s="65"/>
      <c r="G269" s="8"/>
    </row>
    <row r="270" spans="1:7" ht="15.75">
      <c r="A270" s="8"/>
      <c r="B270" s="8"/>
      <c r="C270" s="8"/>
      <c r="D270" s="8"/>
      <c r="E270" s="8"/>
      <c r="F270" s="65"/>
      <c r="G270" s="8"/>
    </row>
    <row r="271" spans="1:7" ht="15.75">
      <c r="A271" s="8"/>
      <c r="B271" s="8"/>
      <c r="C271" s="8"/>
      <c r="D271" s="8"/>
      <c r="E271" s="8"/>
      <c r="F271" s="65"/>
      <c r="G271" s="8"/>
    </row>
    <row r="272" spans="1:7" ht="15.75">
      <c r="A272" s="8"/>
      <c r="B272" s="8"/>
      <c r="C272" s="8"/>
      <c r="D272" s="8"/>
      <c r="E272" s="8"/>
      <c r="F272" s="65"/>
      <c r="G272" s="8"/>
    </row>
    <row r="273" spans="1:7" ht="15.75">
      <c r="A273" s="8"/>
      <c r="B273" s="8"/>
      <c r="C273" s="8"/>
      <c r="D273" s="8"/>
      <c r="E273" s="8"/>
      <c r="F273" s="65"/>
      <c r="G273" s="8"/>
    </row>
    <row r="274" spans="1:7" ht="15.75">
      <c r="A274" s="8"/>
      <c r="B274" s="8"/>
      <c r="C274" s="8"/>
      <c r="D274" s="8"/>
      <c r="E274" s="8"/>
      <c r="F274" s="65"/>
      <c r="G274" s="8"/>
    </row>
    <row r="275" spans="1:7" ht="15.75">
      <c r="A275" s="8"/>
      <c r="B275" s="8"/>
      <c r="C275" s="8"/>
      <c r="D275" s="8"/>
      <c r="E275" s="8"/>
      <c r="F275" s="65"/>
      <c r="G275" s="8"/>
    </row>
    <row r="276" spans="1:7" ht="15.75">
      <c r="A276" s="8"/>
      <c r="B276" s="8"/>
      <c r="C276" s="8"/>
      <c r="D276" s="8"/>
      <c r="E276" s="8"/>
      <c r="F276" s="65"/>
      <c r="G276" s="8"/>
    </row>
    <row r="277" spans="1:7" ht="15.75">
      <c r="A277" s="8"/>
      <c r="B277" s="8"/>
      <c r="C277" s="8"/>
      <c r="D277" s="8"/>
      <c r="E277" s="8"/>
      <c r="F277" s="65"/>
      <c r="G277" s="8"/>
    </row>
    <row r="278" spans="1:7" ht="15.75">
      <c r="A278" s="8"/>
      <c r="B278" s="8"/>
      <c r="C278" s="8"/>
      <c r="D278" s="8"/>
      <c r="E278" s="8"/>
      <c r="F278" s="65"/>
      <c r="G278" s="8"/>
    </row>
    <row r="279" spans="1:7" ht="15.75">
      <c r="A279" s="8"/>
      <c r="B279" s="8"/>
      <c r="C279" s="8"/>
      <c r="D279" s="8"/>
      <c r="E279" s="8"/>
      <c r="F279" s="65"/>
      <c r="G279" s="8"/>
    </row>
    <row r="280" spans="1:7" ht="15.75">
      <c r="A280" s="8"/>
      <c r="B280" s="8"/>
      <c r="C280" s="8"/>
      <c r="D280" s="8"/>
      <c r="E280" s="8"/>
      <c r="F280" s="65"/>
      <c r="G280" s="8"/>
    </row>
    <row r="281" spans="1:7" ht="15.75">
      <c r="A281" s="8"/>
      <c r="B281" s="8"/>
      <c r="C281" s="8"/>
      <c r="D281" s="8"/>
      <c r="E281" s="8"/>
      <c r="F281" s="65"/>
      <c r="G281" s="8"/>
    </row>
    <row r="282" spans="1:7" ht="15.75">
      <c r="A282" s="8"/>
      <c r="B282" s="8"/>
      <c r="C282" s="8"/>
      <c r="D282" s="8"/>
      <c r="E282" s="8"/>
      <c r="F282" s="65"/>
      <c r="G282" s="8"/>
    </row>
    <row r="283" spans="1:7" ht="15.75">
      <c r="A283" s="8"/>
      <c r="B283" s="8"/>
      <c r="C283" s="8"/>
      <c r="D283" s="8"/>
      <c r="E283" s="8"/>
      <c r="F283" s="65"/>
      <c r="G283" s="8"/>
    </row>
    <row r="284" spans="1:7" ht="15.75">
      <c r="A284" s="8"/>
      <c r="B284" s="8"/>
      <c r="C284" s="8"/>
      <c r="D284" s="8"/>
      <c r="E284" s="8"/>
      <c r="F284" s="65"/>
      <c r="G284" s="8"/>
    </row>
    <row r="285" spans="1:7" ht="15.75">
      <c r="A285" s="8"/>
      <c r="B285" s="8"/>
      <c r="C285" s="8"/>
      <c r="D285" s="8"/>
      <c r="E285" s="8"/>
      <c r="F285" s="65"/>
      <c r="G285" s="8"/>
    </row>
    <row r="286" spans="1:7" ht="15.75">
      <c r="A286" s="8"/>
      <c r="B286" s="8"/>
      <c r="C286" s="8"/>
      <c r="D286" s="8"/>
      <c r="E286" s="8"/>
      <c r="F286" s="65"/>
      <c r="G286" s="8"/>
    </row>
    <row r="287" spans="1:7" ht="15.75">
      <c r="A287" s="8"/>
      <c r="B287" s="8"/>
      <c r="C287" s="8"/>
      <c r="D287" s="8"/>
      <c r="E287" s="8"/>
      <c r="F287" s="65"/>
      <c r="G287" s="8"/>
    </row>
    <row r="288" spans="1:7" ht="15.75">
      <c r="A288" s="8"/>
      <c r="B288" s="8"/>
      <c r="C288" s="8"/>
      <c r="D288" s="8"/>
      <c r="E288" s="8"/>
      <c r="F288" s="65"/>
      <c r="G288" s="8"/>
    </row>
    <row r="289" spans="1:7" ht="15.75">
      <c r="A289" s="8"/>
      <c r="B289" s="8"/>
      <c r="C289" s="8"/>
      <c r="D289" s="8"/>
      <c r="E289" s="8"/>
      <c r="F289" s="65"/>
      <c r="G289" s="8"/>
    </row>
    <row r="290" spans="1:7" ht="15.75">
      <c r="A290" s="8"/>
      <c r="B290" s="8"/>
      <c r="C290" s="8"/>
      <c r="D290" s="8"/>
      <c r="E290" s="8"/>
      <c r="F290" s="65"/>
      <c r="G290" s="8"/>
    </row>
    <row r="291" spans="1:7" ht="15.75">
      <c r="A291" s="8"/>
      <c r="B291" s="8"/>
      <c r="C291" s="8"/>
      <c r="D291" s="8"/>
      <c r="E291" s="8"/>
      <c r="F291" s="65"/>
      <c r="G291" s="8"/>
    </row>
    <row r="292" spans="1:7" ht="15.75">
      <c r="A292" s="8"/>
      <c r="B292" s="8"/>
      <c r="C292" s="8"/>
      <c r="D292" s="8"/>
      <c r="E292" s="8"/>
      <c r="F292" s="65"/>
      <c r="G292" s="8"/>
    </row>
    <row r="293" spans="1:7" ht="15.75">
      <c r="A293" s="8"/>
      <c r="B293" s="8"/>
      <c r="C293" s="8"/>
      <c r="D293" s="8"/>
      <c r="E293" s="8"/>
      <c r="F293" s="65"/>
      <c r="G293" s="8"/>
    </row>
    <row r="294" spans="1:7" ht="15.75">
      <c r="A294" s="8"/>
      <c r="B294" s="8"/>
      <c r="C294" s="8"/>
      <c r="D294" s="8"/>
      <c r="E294" s="8"/>
      <c r="F294" s="65"/>
      <c r="G294" s="8"/>
    </row>
    <row r="295" spans="1:7" ht="15.75">
      <c r="A295" s="8"/>
      <c r="B295" s="8"/>
      <c r="C295" s="8"/>
      <c r="D295" s="8"/>
      <c r="E295" s="8"/>
      <c r="F295" s="65"/>
      <c r="G295" s="8"/>
    </row>
    <row r="296" spans="1:7" ht="15.75">
      <c r="A296" s="8"/>
      <c r="B296" s="8"/>
      <c r="C296" s="8"/>
      <c r="D296" s="8"/>
      <c r="E296" s="8"/>
      <c r="F296" s="65"/>
      <c r="G296" s="8"/>
    </row>
    <row r="297" spans="1:7" ht="15.75">
      <c r="A297" s="8"/>
      <c r="B297" s="8"/>
      <c r="C297" s="8"/>
      <c r="D297" s="8"/>
      <c r="E297" s="8"/>
      <c r="F297" s="65"/>
      <c r="G297" s="8"/>
    </row>
    <row r="298" spans="1:7" ht="15.75">
      <c r="A298" s="8"/>
      <c r="B298" s="8"/>
      <c r="C298" s="8"/>
      <c r="D298" s="8"/>
      <c r="E298" s="8"/>
      <c r="F298" s="65"/>
      <c r="G298" s="8"/>
    </row>
    <row r="299" spans="1:7" ht="15.75">
      <c r="A299" s="8"/>
      <c r="B299" s="8"/>
      <c r="C299" s="8"/>
      <c r="D299" s="8"/>
      <c r="E299" s="8"/>
      <c r="F299" s="65"/>
      <c r="G299" s="8"/>
    </row>
    <row r="300" spans="1:7" ht="15.75">
      <c r="A300" s="8"/>
      <c r="B300" s="8"/>
      <c r="C300" s="8"/>
      <c r="D300" s="8"/>
      <c r="E300" s="8"/>
      <c r="F300" s="65"/>
      <c r="G300" s="8"/>
    </row>
    <row r="301" spans="1:7" ht="15.75">
      <c r="A301" s="8"/>
      <c r="B301" s="8"/>
      <c r="C301" s="8"/>
      <c r="D301" s="8"/>
      <c r="E301" s="8"/>
      <c r="F301" s="65"/>
      <c r="G301" s="8"/>
    </row>
    <row r="302" spans="1:7" ht="15.75">
      <c r="A302" s="8"/>
      <c r="B302" s="8"/>
      <c r="C302" s="8"/>
      <c r="D302" s="8"/>
      <c r="E302" s="8"/>
      <c r="F302" s="65"/>
      <c r="G302" s="8"/>
    </row>
    <row r="303" spans="1:7" ht="15.75">
      <c r="A303" s="8"/>
      <c r="B303" s="8"/>
      <c r="C303" s="8"/>
      <c r="D303" s="8"/>
      <c r="E303" s="8"/>
      <c r="F303" s="65"/>
      <c r="G303" s="8"/>
    </row>
    <row r="304" spans="1:7" ht="15.75">
      <c r="A304" s="8"/>
      <c r="B304" s="8"/>
      <c r="C304" s="8"/>
      <c r="D304" s="8"/>
      <c r="E304" s="8"/>
      <c r="F304" s="65"/>
      <c r="G304" s="8"/>
    </row>
    <row r="305" spans="1:7" ht="15.75">
      <c r="A305" s="8"/>
      <c r="B305" s="8"/>
      <c r="C305" s="8"/>
      <c r="D305" s="8"/>
      <c r="E305" s="8"/>
      <c r="F305" s="65"/>
      <c r="G305" s="8"/>
    </row>
    <row r="306" spans="1:7" ht="15.75">
      <c r="A306" s="8"/>
      <c r="B306" s="8"/>
      <c r="C306" s="8"/>
      <c r="D306" s="8"/>
      <c r="E306" s="8"/>
      <c r="F306" s="65"/>
      <c r="G306" s="8"/>
    </row>
    <row r="307" spans="1:7" ht="15.75">
      <c r="A307" s="8"/>
      <c r="B307" s="8"/>
      <c r="C307" s="8"/>
      <c r="D307" s="8"/>
      <c r="E307" s="8"/>
      <c r="F307" s="65"/>
      <c r="G307" s="8"/>
    </row>
    <row r="308" spans="1:7" ht="15.75">
      <c r="A308" s="8"/>
      <c r="B308" s="8"/>
      <c r="C308" s="8"/>
      <c r="D308" s="8"/>
      <c r="E308" s="8"/>
      <c r="F308" s="65"/>
      <c r="G308" s="8"/>
    </row>
    <row r="309" spans="1:7" ht="15.75">
      <c r="A309" s="8"/>
      <c r="B309" s="8"/>
      <c r="C309" s="8"/>
      <c r="D309" s="8"/>
      <c r="E309" s="8"/>
      <c r="F309" s="65"/>
      <c r="G309" s="8"/>
    </row>
    <row r="310" spans="1:7" ht="15.75">
      <c r="A310" s="8"/>
      <c r="B310" s="8"/>
      <c r="C310" s="8"/>
      <c r="D310" s="8"/>
      <c r="E310" s="8"/>
      <c r="F310" s="65"/>
      <c r="G310" s="8"/>
    </row>
    <row r="311" spans="1:7" ht="15.75">
      <c r="A311" s="8"/>
      <c r="B311" s="8"/>
      <c r="C311" s="8"/>
      <c r="D311" s="8"/>
      <c r="E311" s="8"/>
      <c r="F311" s="65"/>
      <c r="G311" s="8"/>
    </row>
    <row r="312" spans="1:7" ht="15.75">
      <c r="A312" s="8"/>
      <c r="B312" s="8"/>
      <c r="C312" s="8"/>
      <c r="D312" s="8"/>
      <c r="E312" s="8"/>
      <c r="F312" s="65"/>
      <c r="G312" s="8"/>
    </row>
    <row r="313" spans="1:7" ht="15.75">
      <c r="A313" s="8"/>
      <c r="B313" s="8"/>
      <c r="C313" s="8"/>
      <c r="D313" s="8"/>
      <c r="E313" s="8"/>
      <c r="F313" s="65"/>
      <c r="G313" s="8"/>
    </row>
  </sheetData>
  <sheetProtection password="D8BF" sheet="1" objects="1"/>
  <protectedRanges>
    <protectedRange sqref="C29:C33 E29:E33 C9:C14 E9:E14 C17:C20 E17:E20 C23:C26 E23:E26" name="Диапазон1"/>
    <protectedRange sqref="A29:A33 A9:A14 A17:A20 A23:A26" name="Диапазон1_1"/>
  </protectedRanges>
  <mergeCells count="8">
    <mergeCell ref="A2:F2"/>
    <mergeCell ref="A4:A5"/>
    <mergeCell ref="B4:C4"/>
    <mergeCell ref="E4:F4"/>
    <mergeCell ref="A27:F27"/>
    <mergeCell ref="A34:F34"/>
    <mergeCell ref="A15:F15"/>
    <mergeCell ref="A21:F21"/>
  </mergeCells>
  <hyperlinks>
    <hyperlink ref="A15:E15" location="УНПХ!A1" display="Добавить"/>
    <hyperlink ref="A15:F15" location="'Сод.зданий и помещений'!A1" display="Добавить"/>
    <hyperlink ref="A21:E21" location="УНПХ!A1" display="Добавить"/>
    <hyperlink ref="A21:F21" location="'Сод.зданий и помещений'!A1" display="Добавить"/>
    <hyperlink ref="A27:E27" location="УНПХ!A1" display="Добавить"/>
    <hyperlink ref="A27:F27" location="'Сод.зданий и помещений'!A1" display="Добавить"/>
    <hyperlink ref="A34:E34" location="УНПХ!A1" display="Добавить"/>
    <hyperlink ref="A34:F34" location="'Сод.зданий и помещений'!A1" display="Добавить"/>
    <hyperlink ref="E15" location="'Сод.зданий и помещений'!A1" display="Добавить"/>
    <hyperlink ref="E21" location="'Сод.зданий и помещений'!A1" display="Добавить"/>
    <hyperlink ref="E27" location="'Сод.зданий и помещений'!A1" display="Добавить"/>
    <hyperlink ref="E34" location="'Сод.зданий и помещений'!A1" display="Добавить"/>
    <hyperlink ref="F15" location="'Сод.зданий и помещений'!A1" display="Добавить"/>
    <hyperlink ref="F21" location="'Сод.зданий и помещений'!A1" display="Добавить"/>
    <hyperlink ref="F27" location="'Сод.зданий и помещений'!A1" display="Добавить"/>
    <hyperlink ref="F34" location="'Сод.зданий и помещений'!A1" display="Добавить"/>
  </hyperlinks>
  <printOptions/>
  <pageMargins left="0.1968503937007874" right="0.1968503937007874" top="0.3937007874015748" bottom="0.1968503937007874" header="0" footer="0"/>
  <pageSetup fitToHeight="1" fitToWidth="1" horizontalDpi="300" verticalDpi="3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>
    <tabColor rgb="FF33CC33"/>
    <pageSetUpPr fitToPage="1"/>
  </sheetPr>
  <dimension ref="A1:F25"/>
  <sheetViews>
    <sheetView view="pageBreakPreview" zoomScale="75" zoomScaleNormal="90" zoomScaleSheetLayoutView="75" zoomScalePageLayoutView="0" workbookViewId="0" topLeftCell="A1">
      <selection activeCell="D15" sqref="D15"/>
    </sheetView>
  </sheetViews>
  <sheetFormatPr defaultColWidth="9.00390625" defaultRowHeight="12.75" outlineLevelCol="1"/>
  <cols>
    <col min="1" max="1" width="33.25390625" style="7" customWidth="1"/>
    <col min="2" max="2" width="13.625" style="37" customWidth="1"/>
    <col min="3" max="3" width="11.875" style="7" customWidth="1"/>
    <col min="4" max="4" width="14.75390625" style="7" customWidth="1"/>
    <col min="5" max="5" width="13.75390625" style="7" customWidth="1"/>
    <col min="6" max="6" width="14.875" style="7" hidden="1" customWidth="1" outlineLevel="1"/>
    <col min="7" max="7" width="15.25390625" style="7" customWidth="1" collapsed="1"/>
    <col min="8" max="16384" width="9.125" style="7" customWidth="1"/>
  </cols>
  <sheetData>
    <row r="1" ht="15.75">
      <c r="E1" s="37"/>
    </row>
    <row r="2" spans="1:6" ht="28.5" customHeight="1">
      <c r="A2" s="1238" t="s">
        <v>158</v>
      </c>
      <c r="B2" s="1238"/>
      <c r="C2" s="1238"/>
      <c r="D2" s="1238"/>
      <c r="E2" s="1238"/>
      <c r="F2" s="1238"/>
    </row>
    <row r="3" spans="1:5" ht="22.5" customHeight="1" thickBot="1">
      <c r="A3" s="67"/>
      <c r="B3" s="67"/>
      <c r="C3" s="67"/>
      <c r="D3" s="67"/>
      <c r="E3" s="68"/>
    </row>
    <row r="4" spans="1:6" s="8" customFormat="1" ht="18" customHeight="1" thickBot="1">
      <c r="A4" s="1245" t="s">
        <v>31</v>
      </c>
      <c r="B4" s="1240" t="s">
        <v>301</v>
      </c>
      <c r="C4" s="1231"/>
      <c r="D4" s="569" t="s">
        <v>304</v>
      </c>
      <c r="E4" s="1232" t="s">
        <v>305</v>
      </c>
      <c r="F4" s="1233"/>
    </row>
    <row r="5" spans="1:6" s="8" customFormat="1" ht="44.25" customHeight="1" thickBot="1">
      <c r="A5" s="1246"/>
      <c r="B5" s="570" t="s">
        <v>456</v>
      </c>
      <c r="C5" s="570" t="s">
        <v>457</v>
      </c>
      <c r="D5" s="570" t="s">
        <v>459</v>
      </c>
      <c r="E5" s="570" t="s">
        <v>460</v>
      </c>
      <c r="F5" s="570" t="s">
        <v>461</v>
      </c>
    </row>
    <row r="6" spans="1:6" s="188" customFormat="1" ht="13.5" customHeight="1" thickBot="1">
      <c r="A6" s="413">
        <v>1</v>
      </c>
      <c r="B6" s="618">
        <v>2</v>
      </c>
      <c r="C6" s="618">
        <v>3</v>
      </c>
      <c r="D6" s="618">
        <v>4</v>
      </c>
      <c r="E6" s="618">
        <v>5</v>
      </c>
      <c r="F6" s="618">
        <v>6</v>
      </c>
    </row>
    <row r="7" spans="1:6" ht="15.75">
      <c r="A7" s="244" t="s">
        <v>87</v>
      </c>
      <c r="B7" s="72" t="s">
        <v>255</v>
      </c>
      <c r="C7" s="786"/>
      <c r="D7" s="787" t="s">
        <v>255</v>
      </c>
      <c r="E7" s="786"/>
      <c r="F7" s="788"/>
    </row>
    <row r="8" spans="1:6" ht="15.75">
      <c r="A8" s="245"/>
      <c r="B8" s="73"/>
      <c r="C8" s="77"/>
      <c r="D8" s="78"/>
      <c r="E8" s="77"/>
      <c r="F8" s="79"/>
    </row>
    <row r="9" spans="1:6" ht="15.75">
      <c r="A9" s="246" t="s">
        <v>88</v>
      </c>
      <c r="B9" s="73" t="s">
        <v>255</v>
      </c>
      <c r="C9" s="789">
        <f>SUM(C10:C13)</f>
        <v>0</v>
      </c>
      <c r="D9" s="73" t="s">
        <v>255</v>
      </c>
      <c r="E9" s="780">
        <f>SUM(E10:E13)</f>
        <v>0</v>
      </c>
      <c r="F9" s="783">
        <f>SUM(F10:F13)</f>
        <v>0</v>
      </c>
    </row>
    <row r="10" spans="1:6" ht="15.75">
      <c r="A10" s="247" t="s">
        <v>16</v>
      </c>
      <c r="B10" s="73" t="s">
        <v>255</v>
      </c>
      <c r="C10" s="782"/>
      <c r="D10" s="78" t="s">
        <v>255</v>
      </c>
      <c r="E10" s="782"/>
      <c r="F10" s="790"/>
    </row>
    <row r="11" spans="1:6" ht="15.75">
      <c r="A11" s="247" t="s">
        <v>16</v>
      </c>
      <c r="B11" s="73" t="s">
        <v>255</v>
      </c>
      <c r="C11" s="782"/>
      <c r="D11" s="78" t="s">
        <v>255</v>
      </c>
      <c r="E11" s="782"/>
      <c r="F11" s="790"/>
    </row>
    <row r="12" spans="1:6" ht="15.75">
      <c r="A12" s="247" t="s">
        <v>16</v>
      </c>
      <c r="B12" s="73" t="s">
        <v>255</v>
      </c>
      <c r="C12" s="782"/>
      <c r="D12" s="78" t="s">
        <v>255</v>
      </c>
      <c r="E12" s="782"/>
      <c r="F12" s="790"/>
    </row>
    <row r="13" spans="1:6" ht="15.75">
      <c r="A13" s="247" t="s">
        <v>16</v>
      </c>
      <c r="B13" s="73" t="s">
        <v>255</v>
      </c>
      <c r="C13" s="782"/>
      <c r="D13" s="78" t="s">
        <v>255</v>
      </c>
      <c r="E13" s="782"/>
      <c r="F13" s="790"/>
    </row>
    <row r="14" spans="1:6" ht="16.5" thickBot="1">
      <c r="A14" s="1248" t="s">
        <v>218</v>
      </c>
      <c r="B14" s="1249"/>
      <c r="C14" s="1249"/>
      <c r="D14" s="1249"/>
      <c r="E14" s="1249"/>
      <c r="F14" s="1249"/>
    </row>
    <row r="15" spans="1:6" s="25" customFormat="1" ht="30" customHeight="1" thickBot="1">
      <c r="A15" s="248" t="s">
        <v>375</v>
      </c>
      <c r="B15" s="795"/>
      <c r="C15" s="791">
        <f>C7+C9</f>
        <v>0</v>
      </c>
      <c r="D15" s="794"/>
      <c r="E15" s="792">
        <f>E7+E9</f>
        <v>0</v>
      </c>
      <c r="F15" s="793">
        <f>F7+F9</f>
        <v>0</v>
      </c>
    </row>
    <row r="21" ht="15.75">
      <c r="E21" s="251"/>
    </row>
    <row r="25" ht="15.75">
      <c r="B25" s="211"/>
    </row>
  </sheetData>
  <sheetProtection password="D8BF" sheet="1" objects="1"/>
  <protectedRanges>
    <protectedRange sqref="B7:E7 C10:E13 A10:A13" name="Диапазон1"/>
  </protectedRanges>
  <mergeCells count="5">
    <mergeCell ref="B4:C4"/>
    <mergeCell ref="E4:F4"/>
    <mergeCell ref="A14:F14"/>
    <mergeCell ref="A2:F2"/>
    <mergeCell ref="A4:A5"/>
  </mergeCells>
  <hyperlinks>
    <hyperlink ref="A14:E14" location="'Пл за Зем'!A1" display="Добавить"/>
    <hyperlink ref="A14:F14" location="'Плата за землю'!A1" display="Добавить"/>
    <hyperlink ref="E14" location="'Плата за землю'!A1" display="Добавить"/>
    <hyperlink ref="F14" location="'Плата за землю'!A1" display="Добавить"/>
  </hyperlink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>
    <tabColor rgb="FF33CC33"/>
    <pageSetUpPr fitToPage="1"/>
  </sheetPr>
  <dimension ref="A3:L21"/>
  <sheetViews>
    <sheetView view="pageBreakPreview" zoomScale="75" zoomScaleNormal="8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6" sqref="D16"/>
    </sheetView>
  </sheetViews>
  <sheetFormatPr defaultColWidth="9.00390625" defaultRowHeight="12.75" outlineLevelCol="1"/>
  <cols>
    <col min="1" max="1" width="32.375" style="7" customWidth="1"/>
    <col min="2" max="2" width="12.125" style="7" customWidth="1"/>
    <col min="3" max="3" width="12.25390625" style="7" customWidth="1"/>
    <col min="4" max="4" width="12.375" style="7" customWidth="1"/>
    <col min="5" max="5" width="10.75390625" style="7" customWidth="1"/>
    <col min="6" max="6" width="10.625" style="7" customWidth="1"/>
    <col min="7" max="7" width="11.125" style="7" customWidth="1"/>
    <col min="8" max="8" width="10.75390625" style="7" customWidth="1"/>
    <col min="9" max="9" width="15.125" style="7" customWidth="1"/>
    <col min="10" max="10" width="16.625" style="7" hidden="1" customWidth="1" outlineLevel="1"/>
    <col min="11" max="11" width="8.00390625" style="7" customWidth="1" collapsed="1"/>
    <col min="12" max="16384" width="9.125" style="7" customWidth="1"/>
  </cols>
  <sheetData>
    <row r="3" spans="1:12" ht="18.75">
      <c r="A3" s="1250" t="s">
        <v>209</v>
      </c>
      <c r="B3" s="1250"/>
      <c r="C3" s="1250"/>
      <c r="D3" s="1250"/>
      <c r="E3" s="1250"/>
      <c r="F3" s="1250"/>
      <c r="G3" s="1250"/>
      <c r="H3" s="1250"/>
      <c r="I3" s="1250"/>
      <c r="J3" s="1250"/>
      <c r="K3" s="227"/>
      <c r="L3" s="227"/>
    </row>
    <row r="4" spans="1:9" ht="19.5" thickBot="1">
      <c r="A4" s="250"/>
      <c r="B4" s="250"/>
      <c r="C4" s="250"/>
      <c r="D4" s="70"/>
      <c r="E4" s="70"/>
      <c r="F4" s="70"/>
      <c r="G4" s="250"/>
      <c r="H4" s="250"/>
      <c r="I4" s="250"/>
    </row>
    <row r="5" spans="1:10" ht="16.5" thickBot="1">
      <c r="A5" s="1251" t="s">
        <v>210</v>
      </c>
      <c r="B5" s="1253" t="s">
        <v>211</v>
      </c>
      <c r="C5" s="1251" t="s">
        <v>212</v>
      </c>
      <c r="D5" s="1265" t="s">
        <v>301</v>
      </c>
      <c r="E5" s="1266"/>
      <c r="F5" s="1267"/>
      <c r="G5" s="1258" t="s">
        <v>471</v>
      </c>
      <c r="H5" s="1260" t="s">
        <v>474</v>
      </c>
      <c r="I5" s="1261"/>
      <c r="J5" s="1258"/>
    </row>
    <row r="6" spans="1:10" ht="16.5" thickBot="1">
      <c r="A6" s="1252"/>
      <c r="B6" s="1254"/>
      <c r="C6" s="1252"/>
      <c r="D6" s="1270" t="s">
        <v>456</v>
      </c>
      <c r="E6" s="1268" t="s">
        <v>473</v>
      </c>
      <c r="F6" s="1269"/>
      <c r="G6" s="1259"/>
      <c r="H6" s="1262"/>
      <c r="I6" s="1263"/>
      <c r="J6" s="1264"/>
    </row>
    <row r="7" spans="1:10" ht="51.75" thickBot="1">
      <c r="A7" s="1252"/>
      <c r="B7" s="1254"/>
      <c r="C7" s="1252"/>
      <c r="D7" s="1271"/>
      <c r="E7" s="633" t="s">
        <v>238</v>
      </c>
      <c r="F7" s="634" t="s">
        <v>213</v>
      </c>
      <c r="G7" s="1259"/>
      <c r="H7" s="635" t="s">
        <v>238</v>
      </c>
      <c r="I7" s="634" t="s">
        <v>538</v>
      </c>
      <c r="J7" s="634" t="s">
        <v>469</v>
      </c>
    </row>
    <row r="8" spans="1:10" ht="16.5" thickBot="1">
      <c r="A8" s="39">
        <v>1</v>
      </c>
      <c r="B8" s="39">
        <v>2</v>
      </c>
      <c r="C8" s="39">
        <v>3</v>
      </c>
      <c r="D8" s="39">
        <v>4</v>
      </c>
      <c r="E8" s="619">
        <v>5</v>
      </c>
      <c r="F8" s="39">
        <v>6</v>
      </c>
      <c r="G8" s="39">
        <v>7</v>
      </c>
      <c r="H8" s="39">
        <v>8</v>
      </c>
      <c r="I8" s="39">
        <v>9</v>
      </c>
      <c r="J8" s="566">
        <v>10</v>
      </c>
    </row>
    <row r="9" spans="1:10" ht="15.75">
      <c r="A9" s="873"/>
      <c r="B9" s="621"/>
      <c r="C9" s="621"/>
      <c r="D9" s="876"/>
      <c r="E9" s="621"/>
      <c r="F9" s="335">
        <f aca="true" t="shared" si="0" ref="F9:F14">B9*C9*E9/1000</f>
        <v>0</v>
      </c>
      <c r="G9" s="876" t="s">
        <v>96</v>
      </c>
      <c r="H9" s="621"/>
      <c r="I9" s="335">
        <f aca="true" t="shared" si="1" ref="I9:I14">B9*C9*H9/1000</f>
        <v>0</v>
      </c>
      <c r="J9" s="877"/>
    </row>
    <row r="10" spans="1:10" ht="15.75">
      <c r="A10" s="874"/>
      <c r="B10" s="13"/>
      <c r="C10" s="13"/>
      <c r="D10" s="102"/>
      <c r="E10" s="13"/>
      <c r="F10" s="325">
        <f t="shared" si="0"/>
        <v>0</v>
      </c>
      <c r="G10" s="83" t="s">
        <v>96</v>
      </c>
      <c r="H10" s="13"/>
      <c r="I10" s="325">
        <f t="shared" si="1"/>
        <v>0</v>
      </c>
      <c r="J10" s="84"/>
    </row>
    <row r="11" spans="1:10" ht="15.75">
      <c r="A11" s="874"/>
      <c r="B11" s="13"/>
      <c r="C11" s="13"/>
      <c r="D11" s="102"/>
      <c r="E11" s="13"/>
      <c r="F11" s="3">
        <f t="shared" si="0"/>
        <v>0</v>
      </c>
      <c r="G11" s="102" t="s">
        <v>96</v>
      </c>
      <c r="H11" s="13"/>
      <c r="I11" s="3">
        <f t="shared" si="1"/>
        <v>0</v>
      </c>
      <c r="J11" s="84"/>
    </row>
    <row r="12" spans="1:10" ht="15.75">
      <c r="A12" s="874"/>
      <c r="B12" s="13"/>
      <c r="C12" s="13"/>
      <c r="D12" s="102"/>
      <c r="E12" s="13"/>
      <c r="F12" s="3">
        <f t="shared" si="0"/>
        <v>0</v>
      </c>
      <c r="G12" s="102" t="s">
        <v>96</v>
      </c>
      <c r="H12" s="13"/>
      <c r="I12" s="3">
        <f t="shared" si="1"/>
        <v>0</v>
      </c>
      <c r="J12" s="84"/>
    </row>
    <row r="13" spans="1:10" ht="16.5" thickBot="1">
      <c r="A13" s="875"/>
      <c r="B13" s="622"/>
      <c r="C13" s="622"/>
      <c r="D13" s="102"/>
      <c r="E13" s="622"/>
      <c r="F13" s="627">
        <f t="shared" si="0"/>
        <v>0</v>
      </c>
      <c r="G13" s="102" t="s">
        <v>96</v>
      </c>
      <c r="H13" s="622"/>
      <c r="I13" s="627">
        <f t="shared" si="1"/>
        <v>0</v>
      </c>
      <c r="J13" s="878"/>
    </row>
    <row r="14" spans="1:10" ht="16.5" thickBot="1">
      <c r="A14" s="875"/>
      <c r="B14" s="622"/>
      <c r="C14" s="622"/>
      <c r="D14" s="102"/>
      <c r="E14" s="622"/>
      <c r="F14" s="627">
        <f t="shared" si="0"/>
        <v>0</v>
      </c>
      <c r="G14" s="102" t="s">
        <v>96</v>
      </c>
      <c r="H14" s="622"/>
      <c r="I14" s="627">
        <f t="shared" si="1"/>
        <v>0</v>
      </c>
      <c r="J14" s="878"/>
    </row>
    <row r="15" spans="1:10" ht="16.5" thickBot="1">
      <c r="A15" s="1255" t="s">
        <v>218</v>
      </c>
      <c r="B15" s="1256"/>
      <c r="C15" s="1256"/>
      <c r="D15" s="1256"/>
      <c r="E15" s="1256"/>
      <c r="F15" s="1256"/>
      <c r="G15" s="1256"/>
      <c r="H15" s="1256"/>
      <c r="I15" s="1256"/>
      <c r="J15" s="1257"/>
    </row>
    <row r="16" spans="1:10" ht="16.5" thickBot="1">
      <c r="A16" s="248" t="s">
        <v>376</v>
      </c>
      <c r="B16" s="620" t="s">
        <v>96</v>
      </c>
      <c r="C16" s="620" t="s">
        <v>96</v>
      </c>
      <c r="D16" s="797"/>
      <c r="E16" s="471" t="s">
        <v>96</v>
      </c>
      <c r="F16" s="798">
        <f>SUM(F9:F14)</f>
        <v>0</v>
      </c>
      <c r="G16" s="796"/>
      <c r="H16" s="471" t="s">
        <v>96</v>
      </c>
      <c r="I16" s="449">
        <f>SUM(I9:I14)</f>
        <v>0</v>
      </c>
      <c r="J16" s="799">
        <f>SUM(J9:J14)</f>
        <v>0</v>
      </c>
    </row>
    <row r="21" ht="15.75">
      <c r="D21" s="251"/>
    </row>
  </sheetData>
  <sheetProtection password="D8BF" sheet="1" objects="1"/>
  <protectedRanges>
    <protectedRange sqref="E19 H19" name="Диапазон1"/>
    <protectedRange sqref="G16 D16 H9:H14 A9:C14 E9:E14" name="Диапазон1_1"/>
  </protectedRanges>
  <mergeCells count="10">
    <mergeCell ref="A15:J15"/>
    <mergeCell ref="G5:G7"/>
    <mergeCell ref="H5:J6"/>
    <mergeCell ref="D5:F5"/>
    <mergeCell ref="E6:F6"/>
    <mergeCell ref="D6:D7"/>
    <mergeCell ref="A3:J3"/>
    <mergeCell ref="A5:A7"/>
    <mergeCell ref="B5:B7"/>
    <mergeCell ref="C5:C7"/>
  </mergeCells>
  <hyperlinks>
    <hyperlink ref="A15:J15" location="'Транспортный налог'!A1" display="Добавить"/>
    <hyperlink ref="H15:I15" location="'Транспортный налог'!A1" display="Добавить"/>
  </hyperlink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6">
    <tabColor rgb="FF33CC33"/>
    <pageSetUpPr fitToPage="1"/>
  </sheetPr>
  <dimension ref="A1:F16"/>
  <sheetViews>
    <sheetView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4" sqref="E14"/>
    </sheetView>
  </sheetViews>
  <sheetFormatPr defaultColWidth="9.00390625" defaultRowHeight="12.75" outlineLevelCol="1"/>
  <cols>
    <col min="1" max="1" width="49.625" style="7" customWidth="1"/>
    <col min="2" max="3" width="14.75390625" style="7" customWidth="1"/>
    <col min="4" max="4" width="14.625" style="7" customWidth="1"/>
    <col min="5" max="5" width="15.375" style="7" customWidth="1"/>
    <col min="6" max="6" width="14.625" style="7" hidden="1" customWidth="1" outlineLevel="1"/>
    <col min="7" max="7" width="6.375" style="7" customWidth="1" collapsed="1"/>
    <col min="8" max="8" width="6.75390625" style="7" customWidth="1"/>
    <col min="9" max="9" width="15.25390625" style="7" customWidth="1"/>
    <col min="10" max="16384" width="9.125" style="7" customWidth="1"/>
  </cols>
  <sheetData>
    <row r="1" spans="5:6" ht="15.75">
      <c r="E1" s="99" t="s">
        <v>296</v>
      </c>
      <c r="F1" s="98"/>
    </row>
    <row r="2" spans="1:6" ht="18.75">
      <c r="A2" s="1272" t="s">
        <v>76</v>
      </c>
      <c r="B2" s="1272"/>
      <c r="C2" s="1272"/>
      <c r="D2" s="1272"/>
      <c r="E2" s="1272"/>
      <c r="F2" s="1272"/>
    </row>
    <row r="3" spans="1:5" ht="16.5" thickBot="1">
      <c r="A3" s="8"/>
      <c r="B3" s="8"/>
      <c r="C3" s="8"/>
      <c r="D3" s="8"/>
      <c r="E3" s="10" t="s">
        <v>163</v>
      </c>
    </row>
    <row r="4" spans="1:6" s="8" customFormat="1" ht="21.75" customHeight="1" thickBot="1">
      <c r="A4" s="1245" t="s">
        <v>31</v>
      </c>
      <c r="B4" s="1240" t="s">
        <v>301</v>
      </c>
      <c r="C4" s="1231"/>
      <c r="D4" s="569" t="s">
        <v>304</v>
      </c>
      <c r="E4" s="1232" t="s">
        <v>305</v>
      </c>
      <c r="F4" s="1233"/>
    </row>
    <row r="5" spans="1:6" s="8" customFormat="1" ht="44.25" customHeight="1" thickBot="1">
      <c r="A5" s="1273"/>
      <c r="B5" s="570" t="s">
        <v>456</v>
      </c>
      <c r="C5" s="570" t="s">
        <v>457</v>
      </c>
      <c r="D5" s="570" t="s">
        <v>459</v>
      </c>
      <c r="E5" s="623" t="s">
        <v>460</v>
      </c>
      <c r="F5" s="570" t="s">
        <v>461</v>
      </c>
    </row>
    <row r="6" spans="1:6" s="188" customFormat="1" ht="13.5" customHeight="1" thickBot="1">
      <c r="A6" s="612">
        <v>1</v>
      </c>
      <c r="B6" s="495">
        <v>2</v>
      </c>
      <c r="C6" s="495">
        <v>3</v>
      </c>
      <c r="D6" s="495">
        <v>4</v>
      </c>
      <c r="E6" s="495">
        <v>5</v>
      </c>
      <c r="F6" s="495">
        <v>6</v>
      </c>
    </row>
    <row r="7" spans="1:6" ht="31.5">
      <c r="A7" s="301" t="s">
        <v>475</v>
      </c>
      <c r="B7" s="624" t="s">
        <v>96</v>
      </c>
      <c r="C7" s="778"/>
      <c r="D7" s="83" t="s">
        <v>96</v>
      </c>
      <c r="E7" s="778"/>
      <c r="F7" s="779"/>
    </row>
    <row r="8" spans="1:6" ht="15.75">
      <c r="A8" s="567" t="s">
        <v>476</v>
      </c>
      <c r="B8" s="625" t="s">
        <v>96</v>
      </c>
      <c r="C8" s="814"/>
      <c r="D8" s="628" t="s">
        <v>96</v>
      </c>
      <c r="E8" s="804"/>
      <c r="F8" s="805"/>
    </row>
    <row r="9" spans="1:6" ht="15.75">
      <c r="A9" s="567" t="s">
        <v>477</v>
      </c>
      <c r="B9" s="625" t="s">
        <v>96</v>
      </c>
      <c r="C9" s="814"/>
      <c r="D9" s="628" t="s">
        <v>96</v>
      </c>
      <c r="E9" s="804"/>
      <c r="F9" s="805"/>
    </row>
    <row r="10" spans="1:6" ht="16.5" thickBot="1">
      <c r="A10" s="302" t="s">
        <v>478</v>
      </c>
      <c r="B10" s="630" t="s">
        <v>96</v>
      </c>
      <c r="C10" s="801" t="s">
        <v>96</v>
      </c>
      <c r="D10" s="631" t="s">
        <v>96</v>
      </c>
      <c r="E10" s="806"/>
      <c r="F10" s="807"/>
    </row>
    <row r="11" spans="1:6" ht="32.25" thickBot="1">
      <c r="A11" s="225" t="s">
        <v>377</v>
      </c>
      <c r="B11" s="796"/>
      <c r="C11" s="796"/>
      <c r="D11" s="797"/>
      <c r="E11" s="449">
        <f>E8*2.2%+E9*E10</f>
        <v>0</v>
      </c>
      <c r="F11" s="812">
        <f>F8*2.2%+F9*F10</f>
        <v>0</v>
      </c>
    </row>
    <row r="12" spans="1:6" ht="15.75">
      <c r="A12" s="94" t="s">
        <v>32</v>
      </c>
      <c r="B12" s="81" t="s">
        <v>255</v>
      </c>
      <c r="C12" s="802"/>
      <c r="D12" s="82" t="s">
        <v>255</v>
      </c>
      <c r="E12" s="804"/>
      <c r="F12" s="805"/>
    </row>
    <row r="13" spans="1:6" ht="15.75">
      <c r="A13" s="303" t="s">
        <v>33</v>
      </c>
      <c r="B13" s="12" t="s">
        <v>255</v>
      </c>
      <c r="C13" s="800"/>
      <c r="D13" s="443" t="s">
        <v>255</v>
      </c>
      <c r="E13" s="814"/>
      <c r="F13" s="879"/>
    </row>
    <row r="14" spans="1:6" ht="15.75">
      <c r="A14" s="303" t="s">
        <v>8</v>
      </c>
      <c r="B14" s="12" t="s">
        <v>255</v>
      </c>
      <c r="C14" s="800"/>
      <c r="D14" s="443" t="s">
        <v>255</v>
      </c>
      <c r="E14" s="814"/>
      <c r="F14" s="879"/>
    </row>
    <row r="15" spans="1:6" ht="15.75">
      <c r="A15" s="303" t="s">
        <v>35</v>
      </c>
      <c r="B15" s="12" t="s">
        <v>255</v>
      </c>
      <c r="C15" s="800"/>
      <c r="D15" s="443" t="s">
        <v>255</v>
      </c>
      <c r="E15" s="814"/>
      <c r="F15" s="879"/>
    </row>
    <row r="16" spans="1:6" ht="23.25" customHeight="1" thickBot="1">
      <c r="A16" s="304" t="s">
        <v>5</v>
      </c>
      <c r="B16" s="626" t="s">
        <v>255</v>
      </c>
      <c r="C16" s="803">
        <f>SUM(C12:C15)</f>
        <v>0</v>
      </c>
      <c r="D16" s="629" t="s">
        <v>255</v>
      </c>
      <c r="E16" s="803">
        <f>SUM(E12:E15)</f>
        <v>0</v>
      </c>
      <c r="F16" s="880">
        <f>SUM(F12:F15)</f>
        <v>0</v>
      </c>
    </row>
  </sheetData>
  <sheetProtection password="D8BF" sheet="1" objects="1"/>
  <protectedRanges>
    <protectedRange sqref="C11:D11 C7:C10 C12:E16 E7:E10 B11:B16" name="Диапазон1"/>
  </protectedRanges>
  <mergeCells count="4">
    <mergeCell ref="B4:C4"/>
    <mergeCell ref="E4:F4"/>
    <mergeCell ref="A2:F2"/>
    <mergeCell ref="A4:A5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>
    <tabColor rgb="FF33CC33"/>
    <pageSetUpPr fitToPage="1"/>
  </sheetPr>
  <dimension ref="A1:H19"/>
  <sheetViews>
    <sheetView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2.75" outlineLevelCol="1"/>
  <cols>
    <col min="1" max="1" width="47.125" style="7" customWidth="1"/>
    <col min="2" max="2" width="15.00390625" style="37" customWidth="1"/>
    <col min="3" max="3" width="13.125" style="7" customWidth="1"/>
    <col min="4" max="4" width="15.00390625" style="7" customWidth="1"/>
    <col min="5" max="5" width="15.25390625" style="7" customWidth="1"/>
    <col min="6" max="6" width="17.125" style="7" hidden="1" customWidth="1" outlineLevel="1"/>
    <col min="7" max="7" width="17.625" style="7" customWidth="1" collapsed="1"/>
    <col min="8" max="8" width="15.25390625" style="7" customWidth="1"/>
    <col min="9" max="16384" width="9.125" style="7" customWidth="1"/>
  </cols>
  <sheetData>
    <row r="1" ht="15.75">
      <c r="F1" s="98"/>
    </row>
    <row r="2" spans="1:8" ht="18.75" customHeight="1">
      <c r="A2" s="1238" t="s">
        <v>256</v>
      </c>
      <c r="B2" s="1238"/>
      <c r="C2" s="1238"/>
      <c r="D2" s="1238"/>
      <c r="E2" s="1238"/>
      <c r="F2" s="1238"/>
      <c r="G2" s="8"/>
      <c r="H2" s="8"/>
    </row>
    <row r="3" spans="1:8" ht="18.75" customHeight="1" thickBot="1">
      <c r="A3" s="85"/>
      <c r="B3" s="67"/>
      <c r="C3" s="67"/>
      <c r="D3" s="67"/>
      <c r="E3" s="67"/>
      <c r="F3" s="8"/>
      <c r="G3" s="8"/>
      <c r="H3" s="8"/>
    </row>
    <row r="4" spans="1:6" s="8" customFormat="1" ht="15.75" customHeight="1" thickBot="1">
      <c r="A4" s="1274" t="s">
        <v>31</v>
      </c>
      <c r="B4" s="1230" t="s">
        <v>301</v>
      </c>
      <c r="C4" s="1231"/>
      <c r="D4" s="569" t="s">
        <v>304</v>
      </c>
      <c r="E4" s="1232" t="s">
        <v>305</v>
      </c>
      <c r="F4" s="1233"/>
    </row>
    <row r="5" spans="1:6" s="8" customFormat="1" ht="44.25" customHeight="1" thickBot="1">
      <c r="A5" s="1275"/>
      <c r="B5" s="570" t="s">
        <v>456</v>
      </c>
      <c r="C5" s="570" t="s">
        <v>457</v>
      </c>
      <c r="D5" s="570" t="s">
        <v>459</v>
      </c>
      <c r="E5" s="570" t="s">
        <v>460</v>
      </c>
      <c r="F5" s="570" t="s">
        <v>461</v>
      </c>
    </row>
    <row r="6" spans="1:6" s="188" customFormat="1" ht="13.5" customHeight="1" thickBot="1">
      <c r="A6" s="413">
        <v>1</v>
      </c>
      <c r="B6" s="495">
        <v>2</v>
      </c>
      <c r="C6" s="495">
        <v>3</v>
      </c>
      <c r="D6" s="495">
        <v>4</v>
      </c>
      <c r="E6" s="495">
        <v>5</v>
      </c>
      <c r="F6" s="495">
        <v>6</v>
      </c>
    </row>
    <row r="7" spans="1:8" ht="31.5">
      <c r="A7" s="252" t="s">
        <v>89</v>
      </c>
      <c r="B7" s="72" t="s">
        <v>255</v>
      </c>
      <c r="C7" s="786"/>
      <c r="D7" s="76" t="s">
        <v>255</v>
      </c>
      <c r="E7" s="786"/>
      <c r="F7" s="809"/>
      <c r="G7" s="8"/>
      <c r="H7" s="8"/>
    </row>
    <row r="8" spans="1:8" ht="31.5">
      <c r="A8" s="223" t="s">
        <v>90</v>
      </c>
      <c r="B8" s="72" t="s">
        <v>255</v>
      </c>
      <c r="C8" s="782"/>
      <c r="D8" s="78" t="s">
        <v>255</v>
      </c>
      <c r="E8" s="782"/>
      <c r="F8" s="769"/>
      <c r="G8" s="8"/>
      <c r="H8" s="8"/>
    </row>
    <row r="9" spans="1:8" ht="16.5" customHeight="1">
      <c r="A9" s="223" t="s">
        <v>91</v>
      </c>
      <c r="B9" s="72" t="s">
        <v>255</v>
      </c>
      <c r="C9" s="782"/>
      <c r="D9" s="78" t="s">
        <v>255</v>
      </c>
      <c r="E9" s="782"/>
      <c r="F9" s="769"/>
      <c r="G9" s="8"/>
      <c r="H9" s="8"/>
    </row>
    <row r="10" spans="1:8" ht="18.75" customHeight="1" thickBot="1">
      <c r="A10" s="223" t="s">
        <v>92</v>
      </c>
      <c r="B10" s="72" t="s">
        <v>255</v>
      </c>
      <c r="C10" s="782"/>
      <c r="D10" s="78" t="s">
        <v>255</v>
      </c>
      <c r="E10" s="782"/>
      <c r="F10" s="769"/>
      <c r="G10" s="8"/>
      <c r="H10" s="8"/>
    </row>
    <row r="11" spans="1:8" ht="32.25" thickBot="1">
      <c r="A11" s="225" t="s">
        <v>257</v>
      </c>
      <c r="B11" s="795"/>
      <c r="C11" s="791">
        <f>SUM(C7:C10)</f>
        <v>0</v>
      </c>
      <c r="D11" s="808"/>
      <c r="E11" s="791">
        <f>SUM(E7:E10)</f>
        <v>0</v>
      </c>
      <c r="F11" s="793">
        <f>SUM(F7:F10)</f>
        <v>0</v>
      </c>
      <c r="G11" s="8"/>
      <c r="H11" s="8"/>
    </row>
    <row r="12" spans="1:8" ht="15.75">
      <c r="A12" s="8"/>
      <c r="B12" s="8"/>
      <c r="C12" s="8"/>
      <c r="D12" s="8"/>
      <c r="E12" s="8"/>
      <c r="F12" s="8"/>
      <c r="G12" s="8"/>
      <c r="H12" s="8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8" ht="15.75">
      <c r="A14" s="8"/>
      <c r="B14" s="8"/>
      <c r="C14" s="8"/>
      <c r="D14" s="8"/>
      <c r="E14" s="8"/>
      <c r="F14" s="8"/>
      <c r="G14" s="8"/>
      <c r="H14" s="8"/>
    </row>
    <row r="15" spans="1:8" ht="15.75">
      <c r="A15" s="8"/>
      <c r="B15" s="8"/>
      <c r="C15" s="8"/>
      <c r="D15" s="8"/>
      <c r="E15" s="8"/>
      <c r="F15" s="8"/>
      <c r="G15" s="8"/>
      <c r="H15" s="8"/>
    </row>
    <row r="16" spans="1:8" ht="15.75">
      <c r="A16" s="2"/>
      <c r="B16" s="8"/>
      <c r="C16" s="8"/>
      <c r="D16" s="8"/>
      <c r="E16" s="8"/>
      <c r="F16" s="8"/>
      <c r="G16" s="8"/>
      <c r="H16" s="8"/>
    </row>
    <row r="17" spans="1:8" ht="15.75">
      <c r="A17" s="8"/>
      <c r="B17" s="8"/>
      <c r="C17" s="8"/>
      <c r="D17" s="8"/>
      <c r="E17" s="8"/>
      <c r="F17" s="8"/>
      <c r="G17" s="8"/>
      <c r="H17" s="8"/>
    </row>
    <row r="18" spans="1:8" ht="15.75">
      <c r="A18" s="8"/>
      <c r="B18" s="8"/>
      <c r="C18" s="8"/>
      <c r="D18" s="8"/>
      <c r="E18" s="8"/>
      <c r="F18" s="8"/>
      <c r="G18" s="8"/>
      <c r="H18" s="8"/>
    </row>
    <row r="19" spans="1:8" ht="15.75">
      <c r="A19" s="8"/>
      <c r="B19" s="8"/>
      <c r="C19" s="8"/>
      <c r="D19" s="8"/>
      <c r="E19" s="8"/>
      <c r="F19" s="8"/>
      <c r="G19" s="8"/>
      <c r="H19" s="8"/>
    </row>
  </sheetData>
  <sheetProtection password="D8BF" sheet="1" objects="1"/>
  <protectedRanges>
    <protectedRange sqref="B7:E10" name="Диапазон1"/>
  </protectedRanges>
  <mergeCells count="4">
    <mergeCell ref="E4:F4"/>
    <mergeCell ref="A2:F2"/>
    <mergeCell ref="A4:A5"/>
    <mergeCell ref="B4:C4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53">
    <tabColor rgb="FF33CC33"/>
    <pageSetUpPr fitToPage="1"/>
  </sheetPr>
  <dimension ref="A1:H19"/>
  <sheetViews>
    <sheetView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" sqref="B13"/>
    </sheetView>
  </sheetViews>
  <sheetFormatPr defaultColWidth="9.00390625" defaultRowHeight="12.75" outlineLevelCol="1"/>
  <cols>
    <col min="1" max="1" width="49.625" style="7" customWidth="1"/>
    <col min="2" max="2" width="20.125" style="7" customWidth="1"/>
    <col min="3" max="3" width="15.00390625" style="7" customWidth="1"/>
    <col min="4" max="4" width="15.375" style="7" customWidth="1"/>
    <col min="5" max="5" width="15.00390625" style="7" customWidth="1"/>
    <col min="6" max="6" width="14.625" style="7" hidden="1" customWidth="1" outlineLevel="1"/>
    <col min="7" max="7" width="13.75390625" style="7" customWidth="1" collapsed="1"/>
    <col min="8" max="8" width="14.625" style="7" customWidth="1"/>
    <col min="9" max="9" width="15.25390625" style="7" customWidth="1"/>
    <col min="10" max="16384" width="9.125" style="7" customWidth="1"/>
  </cols>
  <sheetData>
    <row r="1" spans="4:6" ht="15.75">
      <c r="D1" s="98"/>
      <c r="E1" s="99" t="s">
        <v>378</v>
      </c>
      <c r="F1" s="98"/>
    </row>
    <row r="2" spans="1:6" ht="18.75">
      <c r="A2" s="1272" t="s">
        <v>13</v>
      </c>
      <c r="B2" s="1272"/>
      <c r="C2" s="1272"/>
      <c r="D2" s="1272"/>
      <c r="E2" s="1272"/>
      <c r="F2" s="1272"/>
    </row>
    <row r="3" spans="1:5" ht="16.5" thickBot="1">
      <c r="A3" s="8"/>
      <c r="B3" s="8"/>
      <c r="C3" s="8"/>
      <c r="D3" s="10"/>
      <c r="E3" s="10" t="s">
        <v>163</v>
      </c>
    </row>
    <row r="4" spans="1:6" s="8" customFormat="1" ht="21.75" customHeight="1" thickBot="1">
      <c r="A4" s="1236" t="s">
        <v>31</v>
      </c>
      <c r="B4" s="1240" t="s">
        <v>301</v>
      </c>
      <c r="C4" s="1231"/>
      <c r="D4" s="569" t="s">
        <v>304</v>
      </c>
      <c r="E4" s="1232" t="s">
        <v>305</v>
      </c>
      <c r="F4" s="1233"/>
    </row>
    <row r="5" spans="1:6" s="8" customFormat="1" ht="36.75" customHeight="1" thickBot="1">
      <c r="A5" s="1237"/>
      <c r="B5" s="616" t="s">
        <v>456</v>
      </c>
      <c r="C5" s="570" t="s">
        <v>457</v>
      </c>
      <c r="D5" s="570" t="s">
        <v>459</v>
      </c>
      <c r="E5" s="570" t="s">
        <v>460</v>
      </c>
      <c r="F5" s="617" t="s">
        <v>461</v>
      </c>
    </row>
    <row r="6" spans="1:6" s="188" customFormat="1" ht="13.5" customHeight="1" thickBot="1">
      <c r="A6" s="413">
        <v>1</v>
      </c>
      <c r="B6" s="495">
        <v>2</v>
      </c>
      <c r="C6" s="495">
        <v>3</v>
      </c>
      <c r="D6" s="495">
        <v>4</v>
      </c>
      <c r="E6" s="495">
        <v>5</v>
      </c>
      <c r="F6" s="495">
        <v>6</v>
      </c>
    </row>
    <row r="7" spans="1:6" ht="39.75" customHeight="1" thickBot="1">
      <c r="A7" s="324" t="s">
        <v>392</v>
      </c>
      <c r="B7" s="762">
        <f>SUM(B8:B11)</f>
        <v>0</v>
      </c>
      <c r="C7" s="762">
        <f>SUM(C8:C11)</f>
        <v>0</v>
      </c>
      <c r="D7" s="762">
        <f>SUM(D8:D11)</f>
        <v>0</v>
      </c>
      <c r="E7" s="762">
        <f>SUM(E8:E11)</f>
        <v>0</v>
      </c>
      <c r="F7" s="909">
        <f>SUM(F8:F11)</f>
        <v>0</v>
      </c>
    </row>
    <row r="8" spans="1:6" ht="47.25">
      <c r="A8" s="301" t="s">
        <v>389</v>
      </c>
      <c r="B8" s="760">
        <f>' КВЛ 2012-2014 '!C54</f>
        <v>0</v>
      </c>
      <c r="C8" s="760">
        <f>' КВЛ 2012-2014 '!D54</f>
        <v>0</v>
      </c>
      <c r="D8" s="760">
        <f>' КВЛ 2012-2014 '!E54</f>
        <v>0</v>
      </c>
      <c r="E8" s="760">
        <f>' КВЛ 2012-2014 '!F54</f>
        <v>0</v>
      </c>
      <c r="F8" s="810">
        <f>' КВЛ 2012-2014 '!G54</f>
        <v>0</v>
      </c>
    </row>
    <row r="9" spans="1:6" ht="15.75">
      <c r="A9" s="249" t="s">
        <v>390</v>
      </c>
      <c r="B9" s="758">
        <f>'Подконтрольные расходы'!D22</f>
        <v>0</v>
      </c>
      <c r="C9" s="758">
        <f>'Подконтрольные расходы'!E22</f>
        <v>0</v>
      </c>
      <c r="D9" s="758">
        <f>'Подконтрольные расходы'!F22</f>
        <v>0</v>
      </c>
      <c r="E9" s="758">
        <f>'Подконтрольные расходы'!G22</f>
        <v>0</v>
      </c>
      <c r="F9" s="910">
        <f>'Подконтрольные расходы'!H22</f>
        <v>0</v>
      </c>
    </row>
    <row r="10" spans="1:8" ht="15.75">
      <c r="A10" s="297" t="s">
        <v>391</v>
      </c>
      <c r="B10" s="758">
        <f>'Подконтрольные расходы'!D23</f>
        <v>0</v>
      </c>
      <c r="C10" s="758">
        <f>'Подконтрольные расходы'!E23</f>
        <v>0</v>
      </c>
      <c r="D10" s="758">
        <f>'Подконтрольные расходы'!F23</f>
        <v>0</v>
      </c>
      <c r="E10" s="758">
        <f>'Подконтрольные расходы'!G23</f>
        <v>0</v>
      </c>
      <c r="F10" s="910">
        <f>'Подконтрольные расходы'!H23</f>
        <v>0</v>
      </c>
      <c r="G10" s="300"/>
      <c r="H10" s="328"/>
    </row>
    <row r="11" spans="1:8" ht="31.5">
      <c r="A11" s="307" t="s">
        <v>416</v>
      </c>
      <c r="B11" s="811"/>
      <c r="C11" s="811"/>
      <c r="D11" s="811"/>
      <c r="E11" s="811"/>
      <c r="F11" s="911"/>
      <c r="G11" s="300"/>
      <c r="H11" s="328"/>
    </row>
    <row r="12" spans="1:6" ht="20.25" customHeight="1" thickBot="1">
      <c r="A12" s="307" t="s">
        <v>393</v>
      </c>
      <c r="B12" s="326">
        <v>0.2</v>
      </c>
      <c r="C12" s="326">
        <v>0.2</v>
      </c>
      <c r="D12" s="326">
        <v>0.2</v>
      </c>
      <c r="E12" s="326">
        <v>0.2</v>
      </c>
      <c r="F12" s="327">
        <v>0.2</v>
      </c>
    </row>
    <row r="13" spans="1:6" ht="32.25" thickBot="1">
      <c r="A13" s="225" t="s">
        <v>388</v>
      </c>
      <c r="B13" s="449">
        <f>(B7/(1-B12))*B12</f>
        <v>0</v>
      </c>
      <c r="C13" s="796"/>
      <c r="D13" s="796"/>
      <c r="E13" s="449">
        <f>(E7/(1-E12))*E12</f>
        <v>0</v>
      </c>
      <c r="F13" s="812">
        <f>(F7/(1-F12))*F12</f>
        <v>0</v>
      </c>
    </row>
    <row r="14" spans="1:6" ht="15.75">
      <c r="A14" s="94" t="s">
        <v>32</v>
      </c>
      <c r="B14" s="81" t="s">
        <v>255</v>
      </c>
      <c r="C14" s="83" t="s">
        <v>96</v>
      </c>
      <c r="D14" s="804"/>
      <c r="E14" s="804"/>
      <c r="F14" s="813"/>
    </row>
    <row r="15" spans="1:6" ht="15.75">
      <c r="A15" s="303" t="s">
        <v>33</v>
      </c>
      <c r="B15" s="12" t="s">
        <v>255</v>
      </c>
      <c r="C15" s="102" t="s">
        <v>96</v>
      </c>
      <c r="D15" s="814"/>
      <c r="E15" s="814"/>
      <c r="F15" s="815"/>
    </row>
    <row r="16" spans="1:6" ht="15.75">
      <c r="A16" s="303" t="s">
        <v>8</v>
      </c>
      <c r="B16" s="12" t="s">
        <v>255</v>
      </c>
      <c r="C16" s="102" t="s">
        <v>96</v>
      </c>
      <c r="D16" s="814"/>
      <c r="E16" s="814"/>
      <c r="F16" s="815"/>
    </row>
    <row r="17" spans="1:6" ht="15.75">
      <c r="A17" s="303" t="s">
        <v>35</v>
      </c>
      <c r="B17" s="12" t="s">
        <v>255</v>
      </c>
      <c r="C17" s="102" t="s">
        <v>96</v>
      </c>
      <c r="D17" s="814"/>
      <c r="E17" s="814"/>
      <c r="F17" s="815"/>
    </row>
    <row r="18" spans="1:6" ht="23.25" customHeight="1" thickBot="1">
      <c r="A18" s="243" t="s">
        <v>5</v>
      </c>
      <c r="B18" s="506" t="s">
        <v>255</v>
      </c>
      <c r="C18" s="507" t="s">
        <v>96</v>
      </c>
      <c r="D18" s="816">
        <f>SUM(D14:D17)</f>
        <v>0</v>
      </c>
      <c r="E18" s="816">
        <f>SUM(E14:E17)</f>
        <v>0</v>
      </c>
      <c r="F18" s="817">
        <f>SUM(F14:F17)</f>
        <v>0</v>
      </c>
    </row>
    <row r="19" spans="1:6" ht="23.25" customHeight="1" thickBot="1">
      <c r="A19" s="637" t="s">
        <v>443</v>
      </c>
      <c r="B19" s="449">
        <f>(B8/(1-B12))*B12</f>
        <v>0</v>
      </c>
      <c r="C19" s="956"/>
      <c r="D19" s="449">
        <f>(D8/(1-D12))*D12</f>
        <v>0</v>
      </c>
      <c r="E19" s="449">
        <f>(E8/(1-E12))*E12</f>
        <v>0</v>
      </c>
      <c r="F19" s="812">
        <f>(F8/(1-F12))*F12</f>
        <v>0</v>
      </c>
    </row>
  </sheetData>
  <sheetProtection password="D8BF" sheet="1" objects="1"/>
  <protectedRanges>
    <protectedRange sqref="B13:D18 E14:E18 E13:F13 F7 B19:F19" name="Диапазон1"/>
  </protectedRanges>
  <mergeCells count="4">
    <mergeCell ref="E4:F4"/>
    <mergeCell ref="A2:F2"/>
    <mergeCell ref="A4:A5"/>
    <mergeCell ref="B4:C4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0">
    <tabColor rgb="FF33CC33"/>
    <pageSetUpPr fitToPage="1"/>
  </sheetPr>
  <dimension ref="A2:K35"/>
  <sheetViews>
    <sheetView view="pageBreakPreview" zoomScale="80" zoomScaleNormal="75" zoomScaleSheetLayoutView="8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5" sqref="A35"/>
    </sheetView>
  </sheetViews>
  <sheetFormatPr defaultColWidth="9.00390625" defaultRowHeight="12.75" outlineLevelCol="1"/>
  <cols>
    <col min="1" max="1" width="41.875" style="8" customWidth="1"/>
    <col min="2" max="2" width="15.125" style="8" customWidth="1"/>
    <col min="3" max="3" width="11.875" style="8" customWidth="1"/>
    <col min="4" max="4" width="15.25390625" style="8" customWidth="1"/>
    <col min="5" max="5" width="13.375" style="8" customWidth="1"/>
    <col min="6" max="6" width="13.125" style="8" hidden="1" customWidth="1" outlineLevel="1"/>
    <col min="7" max="7" width="9.125" style="8" customWidth="1" collapsed="1"/>
    <col min="8" max="16384" width="9.125" style="8" customWidth="1"/>
  </cols>
  <sheetData>
    <row r="2" spans="1:6" ht="18.75">
      <c r="A2" s="1238" t="s">
        <v>159</v>
      </c>
      <c r="B2" s="1238"/>
      <c r="C2" s="1238"/>
      <c r="D2" s="1238"/>
      <c r="E2" s="1238"/>
      <c r="F2" s="1238"/>
    </row>
    <row r="3" spans="1:5" ht="15.75" customHeight="1" thickBot="1">
      <c r="A3" s="67"/>
      <c r="B3" s="70"/>
      <c r="C3" s="70"/>
      <c r="D3" s="70"/>
      <c r="E3" s="70"/>
    </row>
    <row r="4" spans="1:6" ht="21.75" customHeight="1" thickBot="1">
      <c r="A4" s="1236" t="s">
        <v>31</v>
      </c>
      <c r="B4" s="1240" t="s">
        <v>301</v>
      </c>
      <c r="C4" s="1231"/>
      <c r="D4" s="569" t="s">
        <v>304</v>
      </c>
      <c r="E4" s="1232" t="s">
        <v>305</v>
      </c>
      <c r="F4" s="1233"/>
    </row>
    <row r="5" spans="1:6" ht="44.25" customHeight="1" thickBot="1">
      <c r="A5" s="1237"/>
      <c r="B5" s="570" t="s">
        <v>456</v>
      </c>
      <c r="C5" s="570" t="s">
        <v>457</v>
      </c>
      <c r="D5" s="570" t="s">
        <v>459</v>
      </c>
      <c r="E5" s="570" t="s">
        <v>460</v>
      </c>
      <c r="F5" s="617" t="s">
        <v>461</v>
      </c>
    </row>
    <row r="6" spans="1:6" s="188" customFormat="1" ht="13.5" customHeight="1" thickBot="1">
      <c r="A6" s="413">
        <v>1</v>
      </c>
      <c r="B6" s="495">
        <v>2</v>
      </c>
      <c r="C6" s="495">
        <v>3</v>
      </c>
      <c r="D6" s="495">
        <v>4</v>
      </c>
      <c r="E6" s="495">
        <v>5</v>
      </c>
      <c r="F6" s="495">
        <v>6</v>
      </c>
    </row>
    <row r="7" spans="1:6" s="7" customFormat="1" ht="31.5">
      <c r="A7" s="252" t="s">
        <v>442</v>
      </c>
      <c r="B7" s="88" t="s">
        <v>255</v>
      </c>
      <c r="C7" s="818">
        <f>SUM(C8:C13)</f>
        <v>0</v>
      </c>
      <c r="D7" s="89" t="s">
        <v>255</v>
      </c>
      <c r="E7" s="818">
        <f>SUM(E8:E13)</f>
        <v>0</v>
      </c>
      <c r="F7" s="819">
        <f>SUM(F8:F13)</f>
        <v>0</v>
      </c>
    </row>
    <row r="8" spans="1:6" s="7" customFormat="1" ht="15.75">
      <c r="A8" s="255" t="s">
        <v>239</v>
      </c>
      <c r="B8" s="90" t="s">
        <v>255</v>
      </c>
      <c r="C8" s="129"/>
      <c r="D8" s="91" t="s">
        <v>255</v>
      </c>
      <c r="E8" s="129"/>
      <c r="F8" s="820"/>
    </row>
    <row r="9" spans="1:6" s="7" customFormat="1" ht="15.75">
      <c r="A9" s="255" t="s">
        <v>239</v>
      </c>
      <c r="B9" s="90" t="s">
        <v>255</v>
      </c>
      <c r="C9" s="129"/>
      <c r="D9" s="91" t="s">
        <v>255</v>
      </c>
      <c r="E9" s="129"/>
      <c r="F9" s="820"/>
    </row>
    <row r="10" spans="1:6" s="7" customFormat="1" ht="15.75">
      <c r="A10" s="255" t="s">
        <v>239</v>
      </c>
      <c r="B10" s="90" t="s">
        <v>255</v>
      </c>
      <c r="C10" s="129"/>
      <c r="D10" s="91" t="s">
        <v>255</v>
      </c>
      <c r="E10" s="129"/>
      <c r="F10" s="820"/>
    </row>
    <row r="11" spans="1:6" s="7" customFormat="1" ht="15.75">
      <c r="A11" s="255" t="s">
        <v>239</v>
      </c>
      <c r="B11" s="90" t="s">
        <v>255</v>
      </c>
      <c r="C11" s="129"/>
      <c r="D11" s="91" t="s">
        <v>255</v>
      </c>
      <c r="E11" s="129"/>
      <c r="F11" s="820"/>
    </row>
    <row r="12" spans="1:6" s="7" customFormat="1" ht="15.75">
      <c r="A12" s="255" t="s">
        <v>239</v>
      </c>
      <c r="B12" s="90" t="s">
        <v>255</v>
      </c>
      <c r="C12" s="129"/>
      <c r="D12" s="91" t="s">
        <v>255</v>
      </c>
      <c r="E12" s="129"/>
      <c r="F12" s="820"/>
    </row>
    <row r="13" spans="1:6" s="7" customFormat="1" ht="15.75">
      <c r="A13" s="255" t="s">
        <v>239</v>
      </c>
      <c r="B13" s="90" t="s">
        <v>255</v>
      </c>
      <c r="C13" s="129"/>
      <c r="D13" s="91" t="s">
        <v>255</v>
      </c>
      <c r="E13" s="129"/>
      <c r="F13" s="820"/>
    </row>
    <row r="14" spans="1:6" s="7" customFormat="1" ht="15.75">
      <c r="A14" s="1277" t="s">
        <v>218</v>
      </c>
      <c r="B14" s="1278"/>
      <c r="C14" s="1278"/>
      <c r="D14" s="1278"/>
      <c r="E14" s="1278"/>
      <c r="F14" s="1278"/>
    </row>
    <row r="15" spans="1:6" s="7" customFormat="1" ht="31.5">
      <c r="A15" s="252" t="s">
        <v>97</v>
      </c>
      <c r="B15" s="88" t="s">
        <v>255</v>
      </c>
      <c r="C15" s="818">
        <f>SUM(C16:C20)</f>
        <v>0</v>
      </c>
      <c r="D15" s="89" t="s">
        <v>255</v>
      </c>
      <c r="E15" s="818">
        <f>SUM(E16:E20)</f>
        <v>0</v>
      </c>
      <c r="F15" s="819">
        <f>SUM(F16:F20)</f>
        <v>0</v>
      </c>
    </row>
    <row r="16" spans="1:6" s="7" customFormat="1" ht="15.75">
      <c r="A16" s="255" t="s">
        <v>239</v>
      </c>
      <c r="B16" s="90" t="s">
        <v>255</v>
      </c>
      <c r="C16" s="129"/>
      <c r="D16" s="91" t="s">
        <v>255</v>
      </c>
      <c r="E16" s="129"/>
      <c r="F16" s="820"/>
    </row>
    <row r="17" spans="1:6" s="7" customFormat="1" ht="15.75">
      <c r="A17" s="255" t="s">
        <v>239</v>
      </c>
      <c r="B17" s="90" t="s">
        <v>255</v>
      </c>
      <c r="C17" s="129"/>
      <c r="D17" s="91" t="s">
        <v>255</v>
      </c>
      <c r="E17" s="129"/>
      <c r="F17" s="820"/>
    </row>
    <row r="18" spans="1:6" s="7" customFormat="1" ht="15.75">
      <c r="A18" s="255" t="s">
        <v>239</v>
      </c>
      <c r="B18" s="90" t="s">
        <v>255</v>
      </c>
      <c r="C18" s="129"/>
      <c r="D18" s="91" t="s">
        <v>255</v>
      </c>
      <c r="E18" s="129"/>
      <c r="F18" s="820"/>
    </row>
    <row r="19" spans="1:6" s="7" customFormat="1" ht="15.75">
      <c r="A19" s="255" t="s">
        <v>239</v>
      </c>
      <c r="B19" s="90" t="s">
        <v>255</v>
      </c>
      <c r="C19" s="129"/>
      <c r="D19" s="91" t="s">
        <v>255</v>
      </c>
      <c r="E19" s="129"/>
      <c r="F19" s="820"/>
    </row>
    <row r="20" spans="1:6" s="7" customFormat="1" ht="15.75">
      <c r="A20" s="255" t="s">
        <v>239</v>
      </c>
      <c r="B20" s="90" t="s">
        <v>255</v>
      </c>
      <c r="C20" s="129"/>
      <c r="D20" s="91" t="s">
        <v>255</v>
      </c>
      <c r="E20" s="129"/>
      <c r="F20" s="820"/>
    </row>
    <row r="21" spans="1:6" s="7" customFormat="1" ht="15.75">
      <c r="A21" s="1279" t="s">
        <v>218</v>
      </c>
      <c r="B21" s="1242"/>
      <c r="C21" s="1242"/>
      <c r="D21" s="1242"/>
      <c r="E21" s="1242"/>
      <c r="F21" s="1242"/>
    </row>
    <row r="22" spans="1:6" s="7" customFormat="1" ht="15.75">
      <c r="A22" s="223" t="s">
        <v>93</v>
      </c>
      <c r="B22" s="88" t="s">
        <v>255</v>
      </c>
      <c r="C22" s="818">
        <f>SUM(C23:C27)</f>
        <v>0</v>
      </c>
      <c r="D22" s="88" t="s">
        <v>255</v>
      </c>
      <c r="E22" s="818">
        <f>SUM(E23:E27)</f>
        <v>0</v>
      </c>
      <c r="F22" s="819">
        <f>SUM(F23:F27)</f>
        <v>0</v>
      </c>
    </row>
    <row r="23" spans="1:6" s="7" customFormat="1" ht="15.75">
      <c r="A23" s="255" t="s">
        <v>239</v>
      </c>
      <c r="B23" s="90" t="s">
        <v>255</v>
      </c>
      <c r="C23" s="129"/>
      <c r="D23" s="91" t="s">
        <v>255</v>
      </c>
      <c r="E23" s="129"/>
      <c r="F23" s="820"/>
    </row>
    <row r="24" spans="1:6" s="7" customFormat="1" ht="15.75">
      <c r="A24" s="255" t="s">
        <v>239</v>
      </c>
      <c r="B24" s="90" t="s">
        <v>255</v>
      </c>
      <c r="C24" s="129"/>
      <c r="D24" s="91" t="s">
        <v>255</v>
      </c>
      <c r="E24" s="129"/>
      <c r="F24" s="820"/>
    </row>
    <row r="25" spans="1:6" s="7" customFormat="1" ht="15.75">
      <c r="A25" s="255" t="s">
        <v>239</v>
      </c>
      <c r="B25" s="90" t="s">
        <v>255</v>
      </c>
      <c r="C25" s="129"/>
      <c r="D25" s="91" t="s">
        <v>255</v>
      </c>
      <c r="E25" s="129"/>
      <c r="F25" s="820"/>
    </row>
    <row r="26" spans="1:6" s="7" customFormat="1" ht="15.75">
      <c r="A26" s="255" t="s">
        <v>239</v>
      </c>
      <c r="B26" s="90" t="s">
        <v>255</v>
      </c>
      <c r="C26" s="129"/>
      <c r="D26" s="91" t="s">
        <v>255</v>
      </c>
      <c r="E26" s="129"/>
      <c r="F26" s="820"/>
    </row>
    <row r="27" spans="1:6" s="7" customFormat="1" ht="15.75">
      <c r="A27" s="255" t="s">
        <v>239</v>
      </c>
      <c r="B27" s="90" t="s">
        <v>255</v>
      </c>
      <c r="C27" s="129"/>
      <c r="D27" s="91" t="s">
        <v>255</v>
      </c>
      <c r="E27" s="129"/>
      <c r="F27" s="820"/>
    </row>
    <row r="28" spans="1:6" s="7" customFormat="1" ht="15.75">
      <c r="A28" s="1279" t="s">
        <v>218</v>
      </c>
      <c r="B28" s="1242"/>
      <c r="C28" s="1242"/>
      <c r="D28" s="1242"/>
      <c r="E28" s="1242"/>
      <c r="F28" s="1242"/>
    </row>
    <row r="29" spans="1:6" s="7" customFormat="1" ht="15.75">
      <c r="A29" s="223" t="s">
        <v>94</v>
      </c>
      <c r="B29" s="88" t="s">
        <v>255</v>
      </c>
      <c r="C29" s="818">
        <f>SUM(C30:C33)</f>
        <v>0</v>
      </c>
      <c r="D29" s="88" t="s">
        <v>255</v>
      </c>
      <c r="E29" s="818">
        <f>SUM(E30:E33)</f>
        <v>0</v>
      </c>
      <c r="F29" s="819">
        <f>SUM(F30:F33)</f>
        <v>0</v>
      </c>
    </row>
    <row r="30" spans="1:6" s="7" customFormat="1" ht="33.75" customHeight="1">
      <c r="A30" s="255" t="s">
        <v>444</v>
      </c>
      <c r="B30" s="90" t="s">
        <v>255</v>
      </c>
      <c r="C30" s="129"/>
      <c r="D30" s="91" t="s">
        <v>255</v>
      </c>
      <c r="E30" s="129"/>
      <c r="F30" s="820"/>
    </row>
    <row r="31" spans="1:11" s="7" customFormat="1" ht="25.5">
      <c r="A31" s="255" t="s">
        <v>445</v>
      </c>
      <c r="B31" s="90" t="s">
        <v>255</v>
      </c>
      <c r="C31" s="129"/>
      <c r="D31" s="91" t="s">
        <v>255</v>
      </c>
      <c r="E31" s="129"/>
      <c r="F31" s="820"/>
      <c r="K31" s="251"/>
    </row>
    <row r="32" spans="1:6" s="7" customFormat="1" ht="15.75">
      <c r="A32" s="255" t="s">
        <v>239</v>
      </c>
      <c r="B32" s="90" t="s">
        <v>255</v>
      </c>
      <c r="C32" s="129"/>
      <c r="D32" s="91" t="s">
        <v>255</v>
      </c>
      <c r="E32" s="129"/>
      <c r="F32" s="820"/>
    </row>
    <row r="33" spans="1:6" s="7" customFormat="1" ht="15.75">
      <c r="A33" s="255" t="s">
        <v>239</v>
      </c>
      <c r="B33" s="90" t="s">
        <v>255</v>
      </c>
      <c r="C33" s="129"/>
      <c r="D33" s="91" t="s">
        <v>255</v>
      </c>
      <c r="E33" s="129"/>
      <c r="F33" s="820"/>
    </row>
    <row r="34" spans="1:6" s="7" customFormat="1" ht="16.5" thickBot="1">
      <c r="A34" s="1276" t="s">
        <v>218</v>
      </c>
      <c r="B34" s="1244"/>
      <c r="C34" s="1244"/>
      <c r="D34" s="1244"/>
      <c r="E34" s="1244"/>
      <c r="F34" s="1244"/>
    </row>
    <row r="35" spans="1:6" s="7" customFormat="1" ht="25.5" customHeight="1" thickBot="1">
      <c r="A35" s="225" t="s">
        <v>95</v>
      </c>
      <c r="B35" s="821"/>
      <c r="C35" s="822">
        <f>C7+C15+C22+C29</f>
        <v>0</v>
      </c>
      <c r="D35" s="823"/>
      <c r="E35" s="822">
        <f>E7+E15+E22+E29</f>
        <v>0</v>
      </c>
      <c r="F35" s="824">
        <f>F7+F15+F22+F29</f>
        <v>0</v>
      </c>
    </row>
  </sheetData>
  <sheetProtection password="D8BF" sheet="1" objects="1"/>
  <protectedRanges>
    <protectedRange sqref="B30:E33 B8:E13 B16:E20 B23:E27" name="Диапазон1"/>
    <protectedRange sqref="A30:A33 A8:A13 A16:A20" name="Диапазон1_1"/>
  </protectedRanges>
  <mergeCells count="8">
    <mergeCell ref="A2:F2"/>
    <mergeCell ref="B4:C4"/>
    <mergeCell ref="E4:F4"/>
    <mergeCell ref="A34:F34"/>
    <mergeCell ref="A14:F14"/>
    <mergeCell ref="A4:A5"/>
    <mergeCell ref="A21:F21"/>
    <mergeCell ref="A28:F28"/>
  </mergeCells>
  <hyperlinks>
    <hyperlink ref="A34:E34" location="'Аренда им'!A1" display="Добавить"/>
    <hyperlink ref="A34:F34" location="'Аренда имущества'!A1" display="Добавить"/>
    <hyperlink ref="A14:E14" location="'Аренда им'!A1" display="Добавить"/>
    <hyperlink ref="A14:F14" location="'Аренда имущества'!A1" display="Добавить"/>
    <hyperlink ref="A28:E28" location="'Аренда им'!A1" display="Добавить"/>
    <hyperlink ref="A28:F28" location="'Аренда имущества'!A1" display="Добавить"/>
    <hyperlink ref="E34" location="'Аренда имущества'!A1" display="Добавить"/>
    <hyperlink ref="E14" location="'Аренда имущества'!A1" display="Добавить"/>
    <hyperlink ref="E28" location="'Аренда имущества'!A1" display="Добавить"/>
    <hyperlink ref="F34" location="'Аренда имущества'!A1" display="Добавить"/>
    <hyperlink ref="F14" location="'Аренда имущества'!A1" display="Добавить"/>
    <hyperlink ref="F28" location="'Аренда имущества'!A1" display="Добавить"/>
    <hyperlink ref="A21:E21" location="'Аренда им'!A1" display="Добавить"/>
    <hyperlink ref="A21:F21" location="'Аренда имущества'!A1" display="Добавить"/>
    <hyperlink ref="E21" location="'Аренда имущества'!A1" display="Добавить"/>
    <hyperlink ref="F21" location="'Аренда имущества'!A1" display="Добавить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8">
    <tabColor rgb="FF33CC33"/>
    <pageSetUpPr fitToPage="1"/>
  </sheetPr>
  <dimension ref="A1:L180"/>
  <sheetViews>
    <sheetView view="pageBreakPreview" zoomScale="70" zoomScaleNormal="8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6" sqref="E16"/>
    </sheetView>
  </sheetViews>
  <sheetFormatPr defaultColWidth="9.00390625" defaultRowHeight="12.75" outlineLevelCol="1"/>
  <cols>
    <col min="1" max="1" width="59.125" style="7" customWidth="1"/>
    <col min="2" max="2" width="15.25390625" style="37" customWidth="1"/>
    <col min="3" max="3" width="15.00390625" style="7" customWidth="1"/>
    <col min="4" max="4" width="14.875" style="7" customWidth="1"/>
    <col min="5" max="7" width="12.00390625" style="7" customWidth="1"/>
    <col min="8" max="10" width="11.00390625" style="7" hidden="1" customWidth="1" outlineLevel="1"/>
    <col min="11" max="11" width="15.25390625" style="7" customWidth="1" collapsed="1"/>
    <col min="12" max="16384" width="9.125" style="7" customWidth="1"/>
  </cols>
  <sheetData>
    <row r="1" spans="7:10" ht="15.75">
      <c r="G1" s="99" t="s">
        <v>386</v>
      </c>
      <c r="H1" s="98"/>
      <c r="I1" s="98"/>
      <c r="J1" s="98"/>
    </row>
    <row r="2" spans="1:12" ht="38.25" customHeight="1">
      <c r="A2" s="1238" t="s">
        <v>266</v>
      </c>
      <c r="B2" s="1238"/>
      <c r="C2" s="1238"/>
      <c r="D2" s="1238"/>
      <c r="E2" s="1238"/>
      <c r="F2" s="1238"/>
      <c r="G2" s="1238"/>
      <c r="H2" s="1238"/>
      <c r="I2" s="1238"/>
      <c r="J2" s="1238"/>
      <c r="K2" s="8"/>
      <c r="L2" s="8"/>
    </row>
    <row r="3" spans="1:12" ht="15.75" customHeight="1" thickBot="1">
      <c r="A3" s="67"/>
      <c r="B3" s="70"/>
      <c r="C3" s="70"/>
      <c r="D3" s="70"/>
      <c r="E3" s="71"/>
      <c r="F3" s="71"/>
      <c r="G3" s="10" t="s">
        <v>164</v>
      </c>
      <c r="H3" s="8"/>
      <c r="I3" s="8"/>
      <c r="J3" s="8"/>
      <c r="K3" s="8"/>
      <c r="L3" s="8"/>
    </row>
    <row r="4" spans="1:10" ht="21" customHeight="1" thickBot="1">
      <c r="A4" s="1280" t="s">
        <v>9</v>
      </c>
      <c r="B4" s="1288" t="s">
        <v>301</v>
      </c>
      <c r="C4" s="1289"/>
      <c r="D4" s="926" t="s">
        <v>304</v>
      </c>
      <c r="E4" s="1283" t="s">
        <v>305</v>
      </c>
      <c r="F4" s="1283"/>
      <c r="G4" s="1283"/>
      <c r="H4" s="1283"/>
      <c r="I4" s="1283"/>
      <c r="J4" s="1284"/>
    </row>
    <row r="5" spans="1:10" ht="27.75" customHeight="1" thickBot="1">
      <c r="A5" s="1281"/>
      <c r="B5" s="1280" t="s">
        <v>456</v>
      </c>
      <c r="C5" s="1280" t="s">
        <v>457</v>
      </c>
      <c r="D5" s="1280" t="s">
        <v>472</v>
      </c>
      <c r="E5" s="1283" t="s">
        <v>460</v>
      </c>
      <c r="F5" s="1283"/>
      <c r="G5" s="1284"/>
      <c r="H5" s="1285" t="s">
        <v>461</v>
      </c>
      <c r="I5" s="1286"/>
      <c r="J5" s="1287"/>
    </row>
    <row r="6" spans="1:10" ht="46.5" customHeight="1" thickBot="1">
      <c r="A6" s="1282"/>
      <c r="B6" s="1282"/>
      <c r="C6" s="1282"/>
      <c r="D6" s="1282"/>
      <c r="E6" s="687" t="s">
        <v>431</v>
      </c>
      <c r="F6" s="687" t="s">
        <v>432</v>
      </c>
      <c r="G6" s="687" t="s">
        <v>305</v>
      </c>
      <c r="H6" s="687" t="s">
        <v>431</v>
      </c>
      <c r="I6" s="687" t="s">
        <v>432</v>
      </c>
      <c r="J6" s="687" t="s">
        <v>305</v>
      </c>
    </row>
    <row r="7" spans="1:10" ht="14.25" customHeight="1" thickBot="1">
      <c r="A7" s="253">
        <v>1</v>
      </c>
      <c r="B7" s="253">
        <v>2</v>
      </c>
      <c r="C7" s="254">
        <v>3</v>
      </c>
      <c r="D7" s="254">
        <v>4</v>
      </c>
      <c r="E7" s="253">
        <v>5</v>
      </c>
      <c r="F7" s="253">
        <v>6</v>
      </c>
      <c r="G7" s="253">
        <v>7</v>
      </c>
      <c r="H7" s="39">
        <v>8</v>
      </c>
      <c r="I7" s="39">
        <v>9</v>
      </c>
      <c r="J7" s="39">
        <v>10</v>
      </c>
    </row>
    <row r="8" spans="1:10" s="25" customFormat="1" ht="40.5" customHeight="1">
      <c r="A8" s="303" t="s">
        <v>271</v>
      </c>
      <c r="B8" s="927" t="s">
        <v>96</v>
      </c>
      <c r="C8" s="129">
        <v>0</v>
      </c>
      <c r="D8" s="927" t="s">
        <v>96</v>
      </c>
      <c r="E8" s="928">
        <f>E9*E10*6/1000</f>
        <v>0</v>
      </c>
      <c r="F8" s="928">
        <f>F9*F10*6/1000</f>
        <v>0</v>
      </c>
      <c r="G8" s="928">
        <f>F8+E8</f>
        <v>0</v>
      </c>
      <c r="H8" s="929">
        <f>H9*H10*6/1000</f>
        <v>0</v>
      </c>
      <c r="I8" s="929">
        <f>I9*I10*6/1000</f>
        <v>0</v>
      </c>
      <c r="J8" s="929">
        <f>H8+I8</f>
        <v>0</v>
      </c>
    </row>
    <row r="9" spans="1:10" ht="31.5" customHeight="1">
      <c r="A9" s="305" t="s">
        <v>269</v>
      </c>
      <c r="B9" s="90" t="s">
        <v>96</v>
      </c>
      <c r="C9" s="90" t="s">
        <v>96</v>
      </c>
      <c r="D9" s="90" t="s">
        <v>96</v>
      </c>
      <c r="E9" s="69"/>
      <c r="F9" s="69"/>
      <c r="G9" s="69"/>
      <c r="H9" s="125"/>
      <c r="I9" s="125"/>
      <c r="J9" s="125"/>
    </row>
    <row r="10" spans="1:10" ht="47.25">
      <c r="A10" s="305" t="s">
        <v>270</v>
      </c>
      <c r="B10" s="90" t="s">
        <v>96</v>
      </c>
      <c r="C10" s="90" t="s">
        <v>96</v>
      </c>
      <c r="D10" s="90" t="s">
        <v>96</v>
      </c>
      <c r="E10" s="129"/>
      <c r="F10" s="129"/>
      <c r="G10" s="129"/>
      <c r="H10" s="126"/>
      <c r="I10" s="126"/>
      <c r="J10" s="126"/>
    </row>
    <row r="11" spans="1:10" s="25" customFormat="1" ht="35.25" customHeight="1">
      <c r="A11" s="303" t="s">
        <v>272</v>
      </c>
      <c r="B11" s="491" t="s">
        <v>96</v>
      </c>
      <c r="C11" s="129">
        <v>0</v>
      </c>
      <c r="D11" s="491" t="s">
        <v>96</v>
      </c>
      <c r="E11" s="930">
        <f>E12*E15</f>
        <v>0</v>
      </c>
      <c r="F11" s="930">
        <f>F12*F15</f>
        <v>0</v>
      </c>
      <c r="G11" s="930">
        <f>E11+F11</f>
        <v>0</v>
      </c>
      <c r="H11" s="931">
        <f>H12*H15</f>
        <v>0</v>
      </c>
      <c r="I11" s="931">
        <f>I12*I15</f>
        <v>0</v>
      </c>
      <c r="J11" s="931">
        <f>H11+I11</f>
        <v>0</v>
      </c>
    </row>
    <row r="12" spans="1:10" ht="37.5" customHeight="1">
      <c r="A12" s="305" t="s">
        <v>274</v>
      </c>
      <c r="B12" s="90" t="s">
        <v>96</v>
      </c>
      <c r="C12" s="90" t="s">
        <v>96</v>
      </c>
      <c r="D12" s="90" t="s">
        <v>96</v>
      </c>
      <c r="E12" s="130">
        <f aca="true" t="shared" si="0" ref="E12:J12">E13*E14%</f>
        <v>0</v>
      </c>
      <c r="F12" s="130">
        <f t="shared" si="0"/>
        <v>0</v>
      </c>
      <c r="G12" s="130">
        <f t="shared" si="0"/>
        <v>0</v>
      </c>
      <c r="H12" s="127">
        <f t="shared" si="0"/>
        <v>0</v>
      </c>
      <c r="I12" s="127">
        <f t="shared" si="0"/>
        <v>0</v>
      </c>
      <c r="J12" s="127">
        <f t="shared" si="0"/>
        <v>0</v>
      </c>
    </row>
    <row r="13" spans="1:10" ht="36" customHeight="1">
      <c r="A13" s="306" t="s">
        <v>273</v>
      </c>
      <c r="B13" s="90" t="s">
        <v>96</v>
      </c>
      <c r="C13" s="90" t="s">
        <v>96</v>
      </c>
      <c r="D13" s="90" t="s">
        <v>96</v>
      </c>
      <c r="E13" s="131"/>
      <c r="F13" s="131"/>
      <c r="G13" s="131"/>
      <c r="H13" s="125"/>
      <c r="I13" s="125"/>
      <c r="J13" s="125"/>
    </row>
    <row r="14" spans="1:10" ht="70.5" customHeight="1">
      <c r="A14" s="306" t="s">
        <v>275</v>
      </c>
      <c r="B14" s="90" t="s">
        <v>96</v>
      </c>
      <c r="C14" s="90" t="s">
        <v>96</v>
      </c>
      <c r="D14" s="90" t="s">
        <v>96</v>
      </c>
      <c r="E14" s="129"/>
      <c r="F14" s="129"/>
      <c r="G14" s="129"/>
      <c r="H14" s="126"/>
      <c r="I14" s="126"/>
      <c r="J14" s="126"/>
    </row>
    <row r="15" spans="1:10" ht="37.5" customHeight="1" thickBot="1">
      <c r="A15" s="305" t="s">
        <v>276</v>
      </c>
      <c r="B15" s="90" t="s">
        <v>96</v>
      </c>
      <c r="C15" s="90" t="s">
        <v>96</v>
      </c>
      <c r="D15" s="124" t="s">
        <v>96</v>
      </c>
      <c r="E15" s="132"/>
      <c r="F15" s="132"/>
      <c r="G15" s="132"/>
      <c r="H15" s="128"/>
      <c r="I15" s="128"/>
      <c r="J15" s="128"/>
    </row>
    <row r="16" spans="1:10" ht="42" customHeight="1" thickBot="1">
      <c r="A16" s="225" t="s">
        <v>268</v>
      </c>
      <c r="B16" s="932">
        <v>0</v>
      </c>
      <c r="C16" s="822">
        <f aca="true" t="shared" si="1" ref="C16:J16">C8+C11</f>
        <v>0</v>
      </c>
      <c r="D16" s="932">
        <v>0</v>
      </c>
      <c r="E16" s="933">
        <f t="shared" si="1"/>
        <v>0</v>
      </c>
      <c r="F16" s="933">
        <f t="shared" si="1"/>
        <v>0</v>
      </c>
      <c r="G16" s="933">
        <f t="shared" si="1"/>
        <v>0</v>
      </c>
      <c r="H16" s="824">
        <f t="shared" si="1"/>
        <v>0</v>
      </c>
      <c r="I16" s="824">
        <f t="shared" si="1"/>
        <v>0</v>
      </c>
      <c r="J16" s="824">
        <f t="shared" si="1"/>
        <v>0</v>
      </c>
    </row>
    <row r="17" spans="1:7" ht="15.75">
      <c r="A17" s="8"/>
      <c r="B17" s="8"/>
      <c r="C17" s="8"/>
      <c r="D17" s="8"/>
      <c r="E17" s="8"/>
      <c r="F17" s="8"/>
      <c r="G17" s="8"/>
    </row>
    <row r="18" spans="1:7" ht="15.75">
      <c r="A18" s="8"/>
      <c r="B18" s="8"/>
      <c r="C18" s="8"/>
      <c r="D18" s="8"/>
      <c r="E18" s="8"/>
      <c r="F18" s="8"/>
      <c r="G18" s="8"/>
    </row>
    <row r="19" spans="1:7" ht="15.75">
      <c r="A19" s="8"/>
      <c r="B19" s="8"/>
      <c r="C19" s="8"/>
      <c r="D19" s="8"/>
      <c r="E19" s="8"/>
      <c r="F19" s="8"/>
      <c r="G19" s="8"/>
    </row>
    <row r="20" spans="1:7" ht="15.75">
      <c r="A20" s="8"/>
      <c r="B20" s="8"/>
      <c r="C20" s="8"/>
      <c r="D20" s="8"/>
      <c r="E20" s="8"/>
      <c r="F20" s="8"/>
      <c r="G20" s="8"/>
    </row>
    <row r="21" spans="1:7" ht="15.75">
      <c r="A21" s="8"/>
      <c r="B21" s="8"/>
      <c r="C21" s="8"/>
      <c r="D21" s="8"/>
      <c r="E21" s="8"/>
      <c r="F21" s="8"/>
      <c r="G21" s="8"/>
    </row>
    <row r="22" spans="1:7" ht="15.75">
      <c r="A22" s="8"/>
      <c r="B22" s="8"/>
      <c r="C22" s="8"/>
      <c r="D22" s="8"/>
      <c r="E22" s="8"/>
      <c r="F22" s="8"/>
      <c r="G22" s="8"/>
    </row>
    <row r="23" spans="1:7" ht="15.75">
      <c r="A23" s="8"/>
      <c r="B23" s="8"/>
      <c r="C23" s="8"/>
      <c r="D23" s="8"/>
      <c r="E23" s="8"/>
      <c r="F23" s="8"/>
      <c r="G23" s="8"/>
    </row>
    <row r="24" spans="1:7" ht="15.75">
      <c r="A24" s="8"/>
      <c r="B24" s="8"/>
      <c r="C24" s="8"/>
      <c r="D24" s="8"/>
      <c r="E24" s="8"/>
      <c r="F24" s="8"/>
      <c r="G24" s="8"/>
    </row>
    <row r="25" spans="1:7" ht="15.75">
      <c r="A25" s="8"/>
      <c r="B25" s="8"/>
      <c r="C25" s="8"/>
      <c r="D25" s="2"/>
      <c r="E25" s="8"/>
      <c r="F25" s="8"/>
      <c r="G25" s="8"/>
    </row>
    <row r="26" spans="1:7" ht="15.75">
      <c r="A26" s="8"/>
      <c r="B26" s="8"/>
      <c r="C26" s="8"/>
      <c r="D26" s="8"/>
      <c r="E26" s="8"/>
      <c r="F26" s="8"/>
      <c r="G26" s="8"/>
    </row>
    <row r="27" spans="1:7" ht="15.75">
      <c r="A27" s="8"/>
      <c r="B27" s="8"/>
      <c r="C27" s="8"/>
      <c r="D27" s="8"/>
      <c r="E27" s="8"/>
      <c r="F27" s="8"/>
      <c r="G27" s="8"/>
    </row>
    <row r="28" spans="1:7" ht="15.75">
      <c r="A28" s="8"/>
      <c r="B28" s="8"/>
      <c r="C28" s="8"/>
      <c r="D28" s="8"/>
      <c r="E28" s="8"/>
      <c r="F28" s="8"/>
      <c r="G28" s="8"/>
    </row>
    <row r="29" spans="1:7" ht="15.75">
      <c r="A29" s="8"/>
      <c r="B29" s="8"/>
      <c r="C29" s="8"/>
      <c r="D29" s="8"/>
      <c r="E29" s="8"/>
      <c r="F29" s="8"/>
      <c r="G29" s="8"/>
    </row>
    <row r="30" spans="1:7" ht="15.75">
      <c r="A30" s="8"/>
      <c r="B30" s="8"/>
      <c r="C30" s="8"/>
      <c r="D30" s="8"/>
      <c r="E30" s="8"/>
      <c r="F30" s="8"/>
      <c r="G30" s="8"/>
    </row>
    <row r="31" spans="1:7" ht="15.75">
      <c r="A31" s="8"/>
      <c r="B31" s="8"/>
      <c r="C31" s="8"/>
      <c r="D31" s="8"/>
      <c r="E31" s="8"/>
      <c r="F31" s="8"/>
      <c r="G31" s="8"/>
    </row>
    <row r="32" spans="1:7" ht="15.75">
      <c r="A32" s="8"/>
      <c r="B32" s="8"/>
      <c r="C32" s="8"/>
      <c r="D32" s="8"/>
      <c r="E32" s="8"/>
      <c r="F32" s="8"/>
      <c r="G32" s="8"/>
    </row>
    <row r="33" spans="1:7" ht="15.75">
      <c r="A33" s="8"/>
      <c r="B33" s="8"/>
      <c r="C33" s="8"/>
      <c r="D33" s="8"/>
      <c r="E33" s="8"/>
      <c r="F33" s="8"/>
      <c r="G33" s="8"/>
    </row>
    <row r="34" spans="1:7" ht="15.75">
      <c r="A34" s="8"/>
      <c r="B34" s="8"/>
      <c r="C34" s="8"/>
      <c r="D34" s="8"/>
      <c r="E34" s="8"/>
      <c r="F34" s="8"/>
      <c r="G34" s="8"/>
    </row>
    <row r="35" spans="1:7" ht="15.75">
      <c r="A35" s="8"/>
      <c r="B35" s="8"/>
      <c r="C35" s="8"/>
      <c r="D35" s="8"/>
      <c r="E35" s="8"/>
      <c r="F35" s="8"/>
      <c r="G35" s="8"/>
    </row>
    <row r="36" spans="1:7" ht="15.75">
      <c r="A36" s="8"/>
      <c r="B36" s="8"/>
      <c r="C36" s="8"/>
      <c r="D36" s="8"/>
      <c r="E36" s="8"/>
      <c r="F36" s="8"/>
      <c r="G36" s="8"/>
    </row>
    <row r="37" spans="1:7" ht="15.75">
      <c r="A37" s="8"/>
      <c r="B37" s="8"/>
      <c r="C37" s="8"/>
      <c r="D37" s="8"/>
      <c r="E37" s="8"/>
      <c r="F37" s="8"/>
      <c r="G37" s="8"/>
    </row>
    <row r="38" spans="1:7" ht="15.75">
      <c r="A38" s="8"/>
      <c r="B38" s="8"/>
      <c r="C38" s="8"/>
      <c r="D38" s="8"/>
      <c r="E38" s="8"/>
      <c r="F38" s="8"/>
      <c r="G38" s="8"/>
    </row>
    <row r="39" spans="1:7" ht="15.75">
      <c r="A39" s="8"/>
      <c r="B39" s="8"/>
      <c r="C39" s="8"/>
      <c r="D39" s="8"/>
      <c r="E39" s="8"/>
      <c r="F39" s="8"/>
      <c r="G39" s="8"/>
    </row>
    <row r="40" spans="1:7" ht="15.75">
      <c r="A40" s="8"/>
      <c r="B40" s="8"/>
      <c r="C40" s="8"/>
      <c r="D40" s="8"/>
      <c r="E40" s="8"/>
      <c r="F40" s="8"/>
      <c r="G40" s="8"/>
    </row>
    <row r="41" spans="1:7" ht="15.75">
      <c r="A41" s="8"/>
      <c r="B41" s="8"/>
      <c r="C41" s="8"/>
      <c r="D41" s="8"/>
      <c r="E41" s="8"/>
      <c r="F41" s="8"/>
      <c r="G41" s="8"/>
    </row>
    <row r="42" spans="1:7" ht="15.75">
      <c r="A42" s="8"/>
      <c r="B42" s="8"/>
      <c r="C42" s="8"/>
      <c r="D42" s="8"/>
      <c r="E42" s="8"/>
      <c r="F42" s="8"/>
      <c r="G42" s="8"/>
    </row>
    <row r="43" spans="1:7" ht="15.75">
      <c r="A43" s="8"/>
      <c r="B43" s="8"/>
      <c r="C43" s="8"/>
      <c r="D43" s="8"/>
      <c r="E43" s="8"/>
      <c r="F43" s="8"/>
      <c r="G43" s="8"/>
    </row>
    <row r="44" spans="1:7" ht="15.75">
      <c r="A44" s="8"/>
      <c r="B44" s="8"/>
      <c r="C44" s="8"/>
      <c r="D44" s="8"/>
      <c r="E44" s="8"/>
      <c r="F44" s="8"/>
      <c r="G44" s="8"/>
    </row>
    <row r="45" spans="1:7" ht="15.75">
      <c r="A45" s="8"/>
      <c r="B45" s="8"/>
      <c r="C45" s="8"/>
      <c r="D45" s="8"/>
      <c r="E45" s="8"/>
      <c r="F45" s="8"/>
      <c r="G45" s="8"/>
    </row>
    <row r="46" spans="1:7" ht="15.75">
      <c r="A46" s="8"/>
      <c r="B46" s="8"/>
      <c r="C46" s="8"/>
      <c r="D46" s="8"/>
      <c r="E46" s="8"/>
      <c r="F46" s="8"/>
      <c r="G46" s="8"/>
    </row>
    <row r="47" spans="1:7" ht="15.75">
      <c r="A47" s="8"/>
      <c r="B47" s="8"/>
      <c r="C47" s="8"/>
      <c r="D47" s="8"/>
      <c r="E47" s="8"/>
      <c r="F47" s="8"/>
      <c r="G47" s="8"/>
    </row>
    <row r="48" spans="1:7" ht="15.75">
      <c r="A48" s="8"/>
      <c r="B48" s="8"/>
      <c r="C48" s="8"/>
      <c r="D48" s="8"/>
      <c r="E48" s="8"/>
      <c r="F48" s="8"/>
      <c r="G48" s="8"/>
    </row>
    <row r="49" spans="1:7" ht="15.75">
      <c r="A49" s="8"/>
      <c r="B49" s="8"/>
      <c r="C49" s="8"/>
      <c r="D49" s="8"/>
      <c r="E49" s="8"/>
      <c r="F49" s="8"/>
      <c r="G49" s="8"/>
    </row>
    <row r="50" spans="1:7" ht="15.75">
      <c r="A50" s="8"/>
      <c r="B50" s="8"/>
      <c r="C50" s="8"/>
      <c r="D50" s="8"/>
      <c r="E50" s="8"/>
      <c r="F50" s="8"/>
      <c r="G50" s="8"/>
    </row>
    <row r="51" spans="1:7" ht="15.75">
      <c r="A51" s="8"/>
      <c r="B51" s="8"/>
      <c r="C51" s="8"/>
      <c r="D51" s="8"/>
      <c r="E51" s="8"/>
      <c r="F51" s="8"/>
      <c r="G51" s="8"/>
    </row>
    <row r="52" spans="1:7" ht="15.75">
      <c r="A52" s="8"/>
      <c r="B52" s="8"/>
      <c r="C52" s="8"/>
      <c r="D52" s="8"/>
      <c r="E52" s="8"/>
      <c r="F52" s="8"/>
      <c r="G52" s="8"/>
    </row>
    <row r="53" spans="1:7" ht="15.75">
      <c r="A53" s="8"/>
      <c r="B53" s="8"/>
      <c r="C53" s="8"/>
      <c r="D53" s="8"/>
      <c r="E53" s="8"/>
      <c r="F53" s="8"/>
      <c r="G53" s="8"/>
    </row>
    <row r="54" spans="1:7" ht="15.75">
      <c r="A54" s="8"/>
      <c r="B54" s="8"/>
      <c r="C54" s="8"/>
      <c r="D54" s="8"/>
      <c r="E54" s="8"/>
      <c r="F54" s="8"/>
      <c r="G54" s="8"/>
    </row>
    <row r="55" spans="1:7" ht="15.75">
      <c r="A55" s="8"/>
      <c r="B55" s="8"/>
      <c r="C55" s="8"/>
      <c r="D55" s="8"/>
      <c r="E55" s="8"/>
      <c r="F55" s="8"/>
      <c r="G55" s="8"/>
    </row>
    <row r="56" spans="1:7" ht="15.75">
      <c r="A56" s="8"/>
      <c r="B56" s="8"/>
      <c r="C56" s="8"/>
      <c r="D56" s="8"/>
      <c r="E56" s="8"/>
      <c r="F56" s="8"/>
      <c r="G56" s="8"/>
    </row>
    <row r="57" spans="1:7" ht="15.75">
      <c r="A57" s="8"/>
      <c r="B57" s="8"/>
      <c r="C57" s="8"/>
      <c r="D57" s="8"/>
      <c r="E57" s="8"/>
      <c r="F57" s="8"/>
      <c r="G57" s="8"/>
    </row>
    <row r="58" spans="1:7" ht="15.75">
      <c r="A58" s="8"/>
      <c r="B58" s="8"/>
      <c r="C58" s="8"/>
      <c r="D58" s="8"/>
      <c r="E58" s="8"/>
      <c r="F58" s="8"/>
      <c r="G58" s="8"/>
    </row>
    <row r="59" spans="1:7" ht="15.75">
      <c r="A59" s="8"/>
      <c r="B59" s="8"/>
      <c r="C59" s="8"/>
      <c r="D59" s="8"/>
      <c r="E59" s="8"/>
      <c r="F59" s="8"/>
      <c r="G59" s="8"/>
    </row>
    <row r="60" spans="1:7" ht="15.75">
      <c r="A60" s="8"/>
      <c r="B60" s="8"/>
      <c r="C60" s="8"/>
      <c r="D60" s="8"/>
      <c r="E60" s="8"/>
      <c r="F60" s="8"/>
      <c r="G60" s="8"/>
    </row>
    <row r="61" spans="1:7" ht="15.75">
      <c r="A61" s="8"/>
      <c r="B61" s="8"/>
      <c r="C61" s="8"/>
      <c r="D61" s="8"/>
      <c r="E61" s="8"/>
      <c r="F61" s="8"/>
      <c r="G61" s="8"/>
    </row>
    <row r="62" spans="1:7" ht="15.75">
      <c r="A62" s="8"/>
      <c r="B62" s="8"/>
      <c r="C62" s="8"/>
      <c r="D62" s="8"/>
      <c r="E62" s="8"/>
      <c r="F62" s="8"/>
      <c r="G62" s="8"/>
    </row>
    <row r="63" spans="1:7" ht="15.75">
      <c r="A63" s="8"/>
      <c r="B63" s="8"/>
      <c r="C63" s="8"/>
      <c r="D63" s="8"/>
      <c r="E63" s="8"/>
      <c r="F63" s="8"/>
      <c r="G63" s="8"/>
    </row>
    <row r="64" spans="1:7" ht="15.75">
      <c r="A64" s="8"/>
      <c r="B64" s="8"/>
      <c r="C64" s="8"/>
      <c r="D64" s="8"/>
      <c r="E64" s="8"/>
      <c r="F64" s="8"/>
      <c r="G64" s="8"/>
    </row>
    <row r="65" spans="1:7" ht="15.75">
      <c r="A65" s="8"/>
      <c r="B65" s="8"/>
      <c r="C65" s="8"/>
      <c r="D65" s="8"/>
      <c r="E65" s="8"/>
      <c r="F65" s="8"/>
      <c r="G65" s="8"/>
    </row>
    <row r="66" spans="1:7" ht="15.75">
      <c r="A66" s="8"/>
      <c r="B66" s="8"/>
      <c r="C66" s="8"/>
      <c r="D66" s="8"/>
      <c r="E66" s="8"/>
      <c r="F66" s="8"/>
      <c r="G66" s="8"/>
    </row>
    <row r="67" spans="1:7" ht="15.75">
      <c r="A67" s="8"/>
      <c r="B67" s="8"/>
      <c r="C67" s="8"/>
      <c r="D67" s="8"/>
      <c r="E67" s="8"/>
      <c r="F67" s="8"/>
      <c r="G67" s="8"/>
    </row>
    <row r="68" spans="1:7" ht="15.75">
      <c r="A68" s="8"/>
      <c r="B68" s="8"/>
      <c r="C68" s="8"/>
      <c r="D68" s="8"/>
      <c r="E68" s="8"/>
      <c r="F68" s="8"/>
      <c r="G68" s="8"/>
    </row>
    <row r="69" spans="1:7" ht="15.75">
      <c r="A69" s="8"/>
      <c r="B69" s="8"/>
      <c r="C69" s="8"/>
      <c r="D69" s="8"/>
      <c r="E69" s="8"/>
      <c r="F69" s="8"/>
      <c r="G69" s="8"/>
    </row>
    <row r="70" spans="1:7" ht="15.75">
      <c r="A70" s="8"/>
      <c r="B70" s="8"/>
      <c r="C70" s="8"/>
      <c r="D70" s="8"/>
      <c r="E70" s="8"/>
      <c r="F70" s="8"/>
      <c r="G70" s="8"/>
    </row>
    <row r="71" spans="1:7" ht="15.75">
      <c r="A71" s="8"/>
      <c r="B71" s="8"/>
      <c r="C71" s="8"/>
      <c r="D71" s="8"/>
      <c r="E71" s="8"/>
      <c r="F71" s="8"/>
      <c r="G71" s="8"/>
    </row>
    <row r="72" spans="1:7" ht="15.75">
      <c r="A72" s="8"/>
      <c r="B72" s="8"/>
      <c r="C72" s="8"/>
      <c r="D72" s="8"/>
      <c r="E72" s="8"/>
      <c r="F72" s="8"/>
      <c r="G72" s="8"/>
    </row>
    <row r="73" spans="1:7" ht="15.75">
      <c r="A73" s="8"/>
      <c r="B73" s="8"/>
      <c r="C73" s="8"/>
      <c r="D73" s="8"/>
      <c r="E73" s="8"/>
      <c r="F73" s="8"/>
      <c r="G73" s="8"/>
    </row>
    <row r="74" spans="1:7" ht="15.75">
      <c r="A74" s="8"/>
      <c r="B74" s="8"/>
      <c r="C74" s="8"/>
      <c r="D74" s="8"/>
      <c r="E74" s="8"/>
      <c r="F74" s="8"/>
      <c r="G74" s="8"/>
    </row>
    <row r="75" spans="1:7" ht="15.75">
      <c r="A75" s="8"/>
      <c r="B75" s="8"/>
      <c r="C75" s="8"/>
      <c r="D75" s="8"/>
      <c r="E75" s="8"/>
      <c r="F75" s="8"/>
      <c r="G75" s="8"/>
    </row>
    <row r="76" spans="1:7" ht="15.75">
      <c r="A76" s="8"/>
      <c r="B76" s="8"/>
      <c r="C76" s="8"/>
      <c r="D76" s="8"/>
      <c r="E76" s="8"/>
      <c r="F76" s="8"/>
      <c r="G76" s="8"/>
    </row>
    <row r="77" spans="1:7" ht="15.75">
      <c r="A77" s="8"/>
      <c r="B77" s="8"/>
      <c r="C77" s="8"/>
      <c r="D77" s="8"/>
      <c r="E77" s="8"/>
      <c r="F77" s="8"/>
      <c r="G77" s="8"/>
    </row>
    <row r="78" spans="1:7" ht="15.75">
      <c r="A78" s="8"/>
      <c r="B78" s="8"/>
      <c r="C78" s="8"/>
      <c r="D78" s="8"/>
      <c r="E78" s="8"/>
      <c r="F78" s="8"/>
      <c r="G78" s="8"/>
    </row>
    <row r="79" spans="1:7" ht="15.75">
      <c r="A79" s="8"/>
      <c r="B79" s="8"/>
      <c r="C79" s="8"/>
      <c r="D79" s="8"/>
      <c r="E79" s="8"/>
      <c r="F79" s="8"/>
      <c r="G79" s="8"/>
    </row>
    <row r="80" spans="1:7" ht="15.75">
      <c r="A80" s="8"/>
      <c r="B80" s="8"/>
      <c r="C80" s="8"/>
      <c r="D80" s="8"/>
      <c r="E80" s="8"/>
      <c r="F80" s="8"/>
      <c r="G80" s="8"/>
    </row>
    <row r="81" spans="1:7" ht="15.75">
      <c r="A81" s="8"/>
      <c r="B81" s="8"/>
      <c r="C81" s="8"/>
      <c r="D81" s="8"/>
      <c r="E81" s="8"/>
      <c r="F81" s="8"/>
      <c r="G81" s="8"/>
    </row>
    <row r="82" spans="1:7" ht="15.75">
      <c r="A82" s="8"/>
      <c r="B82" s="8"/>
      <c r="C82" s="8"/>
      <c r="D82" s="8"/>
      <c r="E82" s="8"/>
      <c r="F82" s="8"/>
      <c r="G82" s="8"/>
    </row>
    <row r="83" spans="1:7" ht="15.75">
      <c r="A83" s="8"/>
      <c r="B83" s="8"/>
      <c r="C83" s="8"/>
      <c r="D83" s="8"/>
      <c r="E83" s="8"/>
      <c r="F83" s="8"/>
      <c r="G83" s="8"/>
    </row>
    <row r="84" spans="1:7" ht="15.75">
      <c r="A84" s="8"/>
      <c r="B84" s="8"/>
      <c r="C84" s="8"/>
      <c r="D84" s="8"/>
      <c r="E84" s="8"/>
      <c r="F84" s="8"/>
      <c r="G84" s="8"/>
    </row>
    <row r="85" spans="1:7" ht="15.75">
      <c r="A85" s="8"/>
      <c r="B85" s="8"/>
      <c r="C85" s="8"/>
      <c r="D85" s="8"/>
      <c r="E85" s="8"/>
      <c r="F85" s="8"/>
      <c r="G85" s="8"/>
    </row>
    <row r="86" spans="1:7" ht="15.75">
      <c r="A86" s="8"/>
      <c r="B86" s="8"/>
      <c r="C86" s="8"/>
      <c r="D86" s="8"/>
      <c r="E86" s="8"/>
      <c r="F86" s="8"/>
      <c r="G86" s="8"/>
    </row>
    <row r="87" spans="1:7" ht="15.75">
      <c r="A87" s="8"/>
      <c r="B87" s="8"/>
      <c r="C87" s="8"/>
      <c r="D87" s="8"/>
      <c r="E87" s="8"/>
      <c r="F87" s="8"/>
      <c r="G87" s="8"/>
    </row>
    <row r="88" spans="1:7" ht="15.75">
      <c r="A88" s="8"/>
      <c r="B88" s="8"/>
      <c r="C88" s="8"/>
      <c r="D88" s="8"/>
      <c r="E88" s="8"/>
      <c r="F88" s="8"/>
      <c r="G88" s="8"/>
    </row>
    <row r="89" spans="1:7" ht="15.75">
      <c r="A89" s="8"/>
      <c r="B89" s="8"/>
      <c r="C89" s="8"/>
      <c r="D89" s="8"/>
      <c r="E89" s="8"/>
      <c r="F89" s="8"/>
      <c r="G89" s="8"/>
    </row>
    <row r="90" spans="1:7" ht="15.75">
      <c r="A90" s="8"/>
      <c r="B90" s="8"/>
      <c r="C90" s="8"/>
      <c r="D90" s="8"/>
      <c r="E90" s="8"/>
      <c r="F90" s="8"/>
      <c r="G90" s="8"/>
    </row>
    <row r="91" spans="1:7" ht="15.75">
      <c r="A91" s="8"/>
      <c r="B91" s="8"/>
      <c r="C91" s="8"/>
      <c r="D91" s="8"/>
      <c r="E91" s="8"/>
      <c r="F91" s="8"/>
      <c r="G91" s="8"/>
    </row>
    <row r="92" spans="1:7" ht="15.75">
      <c r="A92" s="8"/>
      <c r="B92" s="8"/>
      <c r="C92" s="8"/>
      <c r="D92" s="8"/>
      <c r="E92" s="8"/>
      <c r="F92" s="8"/>
      <c r="G92" s="8"/>
    </row>
    <row r="93" spans="1:7" ht="15.75">
      <c r="A93" s="8"/>
      <c r="B93" s="8"/>
      <c r="C93" s="8"/>
      <c r="D93" s="8"/>
      <c r="E93" s="8"/>
      <c r="F93" s="8"/>
      <c r="G93" s="8"/>
    </row>
    <row r="94" spans="1:7" ht="15.75">
      <c r="A94" s="8"/>
      <c r="B94" s="8"/>
      <c r="C94" s="8"/>
      <c r="D94" s="8"/>
      <c r="E94" s="8"/>
      <c r="F94" s="8"/>
      <c r="G94" s="8"/>
    </row>
    <row r="95" spans="1:7" ht="15.75">
      <c r="A95" s="8"/>
      <c r="B95" s="8"/>
      <c r="C95" s="8"/>
      <c r="D95" s="8"/>
      <c r="E95" s="8"/>
      <c r="F95" s="8"/>
      <c r="G95" s="8"/>
    </row>
    <row r="96" spans="1:7" ht="15.75">
      <c r="A96" s="8"/>
      <c r="B96" s="8"/>
      <c r="C96" s="8"/>
      <c r="D96" s="8"/>
      <c r="E96" s="8"/>
      <c r="F96" s="8"/>
      <c r="G96" s="8"/>
    </row>
    <row r="97" spans="1:7" ht="15.75">
      <c r="A97" s="8"/>
      <c r="B97" s="8"/>
      <c r="C97" s="8"/>
      <c r="D97" s="8"/>
      <c r="E97" s="8"/>
      <c r="F97" s="8"/>
      <c r="G97" s="8"/>
    </row>
    <row r="98" spans="1:7" ht="15.75">
      <c r="A98" s="8"/>
      <c r="B98" s="8"/>
      <c r="C98" s="8"/>
      <c r="D98" s="8"/>
      <c r="E98" s="8"/>
      <c r="F98" s="8"/>
      <c r="G98" s="8"/>
    </row>
    <row r="99" spans="1:7" ht="15.75">
      <c r="A99" s="8"/>
      <c r="B99" s="8"/>
      <c r="C99" s="8"/>
      <c r="D99" s="8"/>
      <c r="E99" s="8"/>
      <c r="F99" s="8"/>
      <c r="G99" s="8"/>
    </row>
    <row r="100" spans="1:7" ht="15.75">
      <c r="A100" s="8"/>
      <c r="B100" s="8"/>
      <c r="C100" s="8"/>
      <c r="D100" s="8"/>
      <c r="E100" s="8"/>
      <c r="F100" s="8"/>
      <c r="G100" s="8"/>
    </row>
    <row r="101" spans="1:7" ht="15.75">
      <c r="A101" s="8"/>
      <c r="B101" s="8"/>
      <c r="C101" s="8"/>
      <c r="D101" s="8"/>
      <c r="E101" s="8"/>
      <c r="F101" s="8"/>
      <c r="G101" s="8"/>
    </row>
    <row r="102" spans="1:7" ht="15.75">
      <c r="A102" s="8"/>
      <c r="B102" s="8"/>
      <c r="C102" s="8"/>
      <c r="D102" s="8"/>
      <c r="E102" s="8"/>
      <c r="F102" s="8"/>
      <c r="G102" s="8"/>
    </row>
    <row r="103" spans="1:7" ht="15.75">
      <c r="A103" s="8"/>
      <c r="B103" s="8"/>
      <c r="C103" s="8"/>
      <c r="D103" s="8"/>
      <c r="E103" s="8"/>
      <c r="F103" s="8"/>
      <c r="G103" s="8"/>
    </row>
    <row r="104" spans="1:7" ht="15.75">
      <c r="A104" s="8"/>
      <c r="B104" s="8"/>
      <c r="C104" s="8"/>
      <c r="D104" s="8"/>
      <c r="E104" s="8"/>
      <c r="F104" s="8"/>
      <c r="G104" s="8"/>
    </row>
    <row r="105" spans="1:7" ht="15.75">
      <c r="A105" s="8"/>
      <c r="B105" s="8"/>
      <c r="C105" s="8"/>
      <c r="D105" s="8"/>
      <c r="E105" s="8"/>
      <c r="F105" s="8"/>
      <c r="G105" s="8"/>
    </row>
    <row r="106" spans="1:7" ht="15.75">
      <c r="A106" s="8"/>
      <c r="B106" s="8"/>
      <c r="C106" s="8"/>
      <c r="D106" s="8"/>
      <c r="E106" s="8"/>
      <c r="F106" s="8"/>
      <c r="G106" s="8"/>
    </row>
    <row r="107" spans="1:7" ht="15.75">
      <c r="A107" s="8"/>
      <c r="B107" s="8"/>
      <c r="C107" s="8"/>
      <c r="D107" s="8"/>
      <c r="E107" s="8"/>
      <c r="F107" s="8"/>
      <c r="G107" s="8"/>
    </row>
    <row r="108" spans="1:7" ht="15.75">
      <c r="A108" s="8"/>
      <c r="B108" s="8"/>
      <c r="C108" s="8"/>
      <c r="D108" s="8"/>
      <c r="E108" s="8"/>
      <c r="F108" s="8"/>
      <c r="G108" s="8"/>
    </row>
    <row r="109" spans="1:7" ht="15.75">
      <c r="A109" s="8"/>
      <c r="B109" s="8"/>
      <c r="C109" s="8"/>
      <c r="D109" s="8"/>
      <c r="E109" s="8"/>
      <c r="F109" s="8"/>
      <c r="G109" s="8"/>
    </row>
    <row r="110" spans="1:7" ht="15.75">
      <c r="A110" s="8"/>
      <c r="B110" s="8"/>
      <c r="C110" s="8"/>
      <c r="D110" s="8"/>
      <c r="E110" s="8"/>
      <c r="F110" s="8"/>
      <c r="G110" s="8"/>
    </row>
    <row r="111" spans="1:7" ht="15.75">
      <c r="A111" s="8"/>
      <c r="B111" s="8"/>
      <c r="C111" s="8"/>
      <c r="D111" s="8"/>
      <c r="E111" s="8"/>
      <c r="F111" s="8"/>
      <c r="G111" s="8"/>
    </row>
    <row r="112" spans="1:7" ht="15.75">
      <c r="A112" s="8"/>
      <c r="B112" s="8"/>
      <c r="C112" s="8"/>
      <c r="D112" s="8"/>
      <c r="E112" s="8"/>
      <c r="F112" s="8"/>
      <c r="G112" s="8"/>
    </row>
    <row r="113" spans="1:7" ht="15.75">
      <c r="A113" s="8"/>
      <c r="B113" s="8"/>
      <c r="C113" s="8"/>
      <c r="D113" s="8"/>
      <c r="E113" s="8"/>
      <c r="F113" s="8"/>
      <c r="G113" s="8"/>
    </row>
    <row r="114" spans="1:7" ht="15.75">
      <c r="A114" s="8"/>
      <c r="B114" s="8"/>
      <c r="C114" s="8"/>
      <c r="D114" s="8"/>
      <c r="E114" s="8"/>
      <c r="F114" s="8"/>
      <c r="G114" s="8"/>
    </row>
    <row r="115" spans="1:7" ht="15.75">
      <c r="A115" s="8"/>
      <c r="B115" s="8"/>
      <c r="C115" s="8"/>
      <c r="D115" s="8"/>
      <c r="E115" s="8"/>
      <c r="F115" s="8"/>
      <c r="G115" s="8"/>
    </row>
    <row r="116" spans="1:7" ht="15.75">
      <c r="A116" s="8"/>
      <c r="B116" s="8"/>
      <c r="C116" s="8"/>
      <c r="D116" s="8"/>
      <c r="E116" s="8"/>
      <c r="F116" s="8"/>
      <c r="G116" s="8"/>
    </row>
    <row r="117" spans="1:7" ht="15.75">
      <c r="A117" s="8"/>
      <c r="B117" s="8"/>
      <c r="C117" s="8"/>
      <c r="D117" s="8"/>
      <c r="E117" s="8"/>
      <c r="F117" s="8"/>
      <c r="G117" s="8"/>
    </row>
    <row r="118" spans="1:7" ht="15.75">
      <c r="A118" s="8"/>
      <c r="B118" s="8"/>
      <c r="C118" s="8"/>
      <c r="D118" s="8"/>
      <c r="E118" s="8"/>
      <c r="F118" s="8"/>
      <c r="G118" s="8"/>
    </row>
    <row r="119" spans="1:7" ht="15.75">
      <c r="A119" s="8"/>
      <c r="B119" s="8"/>
      <c r="C119" s="8"/>
      <c r="D119" s="8"/>
      <c r="E119" s="8"/>
      <c r="F119" s="8"/>
      <c r="G119" s="8"/>
    </row>
    <row r="120" spans="1:7" ht="15.75">
      <c r="A120" s="8"/>
      <c r="B120" s="8"/>
      <c r="C120" s="8"/>
      <c r="D120" s="8"/>
      <c r="E120" s="8"/>
      <c r="F120" s="8"/>
      <c r="G120" s="8"/>
    </row>
    <row r="121" spans="1:7" ht="15.75">
      <c r="A121" s="8"/>
      <c r="B121" s="8"/>
      <c r="C121" s="8"/>
      <c r="D121" s="8"/>
      <c r="E121" s="8"/>
      <c r="F121" s="8"/>
      <c r="G121" s="8"/>
    </row>
    <row r="122" spans="1:7" ht="15.75">
      <c r="A122" s="8"/>
      <c r="B122" s="8"/>
      <c r="C122" s="8"/>
      <c r="D122" s="8"/>
      <c r="E122" s="8"/>
      <c r="F122" s="8"/>
      <c r="G122" s="8"/>
    </row>
    <row r="123" spans="1:7" ht="15.75">
      <c r="A123" s="8"/>
      <c r="B123" s="8"/>
      <c r="C123" s="8"/>
      <c r="D123" s="8"/>
      <c r="E123" s="8"/>
      <c r="F123" s="8"/>
      <c r="G123" s="8"/>
    </row>
    <row r="124" spans="1:7" ht="15.75">
      <c r="A124" s="8"/>
      <c r="B124" s="8"/>
      <c r="C124" s="8"/>
      <c r="D124" s="8"/>
      <c r="E124" s="8"/>
      <c r="F124" s="8"/>
      <c r="G124" s="8"/>
    </row>
    <row r="125" spans="1:7" ht="15.75">
      <c r="A125" s="8"/>
      <c r="B125" s="8"/>
      <c r="C125" s="8"/>
      <c r="D125" s="8"/>
      <c r="E125" s="8"/>
      <c r="F125" s="8"/>
      <c r="G125" s="8"/>
    </row>
    <row r="126" spans="1:7" ht="15.75">
      <c r="A126" s="8"/>
      <c r="B126" s="8"/>
      <c r="C126" s="8"/>
      <c r="D126" s="8"/>
      <c r="E126" s="8"/>
      <c r="F126" s="8"/>
      <c r="G126" s="8"/>
    </row>
    <row r="127" spans="1:7" ht="15.75">
      <c r="A127" s="8"/>
      <c r="B127" s="8"/>
      <c r="C127" s="8"/>
      <c r="D127" s="8"/>
      <c r="E127" s="8"/>
      <c r="F127" s="8"/>
      <c r="G127" s="8"/>
    </row>
    <row r="128" spans="1:7" ht="15.75">
      <c r="A128" s="8"/>
      <c r="B128" s="8"/>
      <c r="C128" s="8"/>
      <c r="D128" s="8"/>
      <c r="E128" s="8"/>
      <c r="F128" s="8"/>
      <c r="G128" s="8"/>
    </row>
    <row r="129" spans="1:7" ht="15.75">
      <c r="A129" s="8"/>
      <c r="B129" s="8"/>
      <c r="C129" s="8"/>
      <c r="D129" s="8"/>
      <c r="E129" s="8"/>
      <c r="F129" s="8"/>
      <c r="G129" s="8"/>
    </row>
    <row r="130" spans="1:7" ht="15.75">
      <c r="A130" s="8"/>
      <c r="B130" s="8"/>
      <c r="C130" s="8"/>
      <c r="D130" s="8"/>
      <c r="E130" s="8"/>
      <c r="F130" s="8"/>
      <c r="G130" s="8"/>
    </row>
    <row r="131" spans="1:7" ht="15.75">
      <c r="A131" s="8"/>
      <c r="B131" s="8"/>
      <c r="C131" s="8"/>
      <c r="D131" s="8"/>
      <c r="E131" s="8"/>
      <c r="F131" s="8"/>
      <c r="G131" s="8"/>
    </row>
    <row r="132" spans="1:7" ht="15.75">
      <c r="A132" s="8"/>
      <c r="B132" s="8"/>
      <c r="C132" s="8"/>
      <c r="D132" s="8"/>
      <c r="E132" s="8"/>
      <c r="F132" s="8"/>
      <c r="G132" s="8"/>
    </row>
    <row r="133" spans="1:7" ht="15.75">
      <c r="A133" s="8"/>
      <c r="B133" s="8"/>
      <c r="C133" s="8"/>
      <c r="D133" s="8"/>
      <c r="E133" s="8"/>
      <c r="F133" s="8"/>
      <c r="G133" s="8"/>
    </row>
    <row r="134" spans="1:7" ht="15.75">
      <c r="A134" s="8"/>
      <c r="B134" s="8"/>
      <c r="C134" s="8"/>
      <c r="D134" s="8"/>
      <c r="E134" s="8"/>
      <c r="F134" s="8"/>
      <c r="G134" s="8"/>
    </row>
    <row r="135" spans="1:7" ht="15.75">
      <c r="A135" s="8"/>
      <c r="B135" s="8"/>
      <c r="C135" s="8"/>
      <c r="D135" s="8"/>
      <c r="E135" s="8"/>
      <c r="F135" s="8"/>
      <c r="G135" s="8"/>
    </row>
    <row r="136" spans="1:7" ht="15.75">
      <c r="A136" s="8"/>
      <c r="B136" s="8"/>
      <c r="C136" s="8"/>
      <c r="D136" s="8"/>
      <c r="E136" s="8"/>
      <c r="F136" s="8"/>
      <c r="G136" s="8"/>
    </row>
    <row r="137" spans="1:7" ht="15.75">
      <c r="A137" s="8"/>
      <c r="B137" s="8"/>
      <c r="C137" s="8"/>
      <c r="D137" s="8"/>
      <c r="E137" s="8"/>
      <c r="F137" s="8"/>
      <c r="G137" s="8"/>
    </row>
    <row r="138" spans="1:7" ht="15.75">
      <c r="A138" s="8"/>
      <c r="B138" s="8"/>
      <c r="C138" s="8"/>
      <c r="D138" s="8"/>
      <c r="E138" s="8"/>
      <c r="F138" s="8"/>
      <c r="G138" s="8"/>
    </row>
    <row r="139" spans="1:7" ht="15.75">
      <c r="A139" s="8"/>
      <c r="B139" s="8"/>
      <c r="C139" s="8"/>
      <c r="D139" s="8"/>
      <c r="E139" s="8"/>
      <c r="F139" s="8"/>
      <c r="G139" s="8"/>
    </row>
    <row r="140" spans="1:7" ht="15.75">
      <c r="A140" s="8"/>
      <c r="B140" s="8"/>
      <c r="C140" s="8"/>
      <c r="D140" s="8"/>
      <c r="E140" s="8"/>
      <c r="F140" s="8"/>
      <c r="G140" s="8"/>
    </row>
    <row r="141" spans="1:7" ht="15.75">
      <c r="A141" s="8"/>
      <c r="B141" s="8"/>
      <c r="C141" s="8"/>
      <c r="D141" s="8"/>
      <c r="E141" s="8"/>
      <c r="F141" s="8"/>
      <c r="G141" s="8"/>
    </row>
    <row r="142" spans="1:7" ht="15.75">
      <c r="A142" s="8"/>
      <c r="B142" s="8"/>
      <c r="C142" s="8"/>
      <c r="D142" s="8"/>
      <c r="E142" s="8"/>
      <c r="F142" s="8"/>
      <c r="G142" s="8"/>
    </row>
    <row r="143" spans="1:7" ht="15.75">
      <c r="A143" s="8"/>
      <c r="B143" s="8"/>
      <c r="C143" s="8"/>
      <c r="D143" s="8"/>
      <c r="E143" s="8"/>
      <c r="F143" s="8"/>
      <c r="G143" s="8"/>
    </row>
    <row r="144" spans="1:7" ht="15.75">
      <c r="A144" s="8"/>
      <c r="B144" s="8"/>
      <c r="C144" s="8"/>
      <c r="D144" s="8"/>
      <c r="E144" s="8"/>
      <c r="F144" s="8"/>
      <c r="G144" s="8"/>
    </row>
    <row r="145" spans="1:7" ht="15.75">
      <c r="A145" s="8"/>
      <c r="B145" s="8"/>
      <c r="C145" s="8"/>
      <c r="D145" s="8"/>
      <c r="E145" s="8"/>
      <c r="F145" s="8"/>
      <c r="G145" s="8"/>
    </row>
    <row r="146" spans="1:7" ht="15.75">
      <c r="A146" s="8"/>
      <c r="B146" s="8"/>
      <c r="C146" s="8"/>
      <c r="D146" s="8"/>
      <c r="E146" s="8"/>
      <c r="F146" s="8"/>
      <c r="G146" s="8"/>
    </row>
    <row r="147" spans="1:7" ht="15.75">
      <c r="A147" s="8"/>
      <c r="B147" s="8"/>
      <c r="C147" s="8"/>
      <c r="D147" s="8"/>
      <c r="E147" s="8"/>
      <c r="F147" s="8"/>
      <c r="G147" s="8"/>
    </row>
    <row r="148" spans="1:7" ht="15.75">
      <c r="A148" s="8"/>
      <c r="B148" s="8"/>
      <c r="C148" s="8"/>
      <c r="D148" s="8"/>
      <c r="E148" s="8"/>
      <c r="F148" s="8"/>
      <c r="G148" s="8"/>
    </row>
    <row r="149" spans="1:7" ht="15.75">
      <c r="A149" s="8"/>
      <c r="B149" s="8"/>
      <c r="C149" s="8"/>
      <c r="D149" s="8"/>
      <c r="E149" s="8"/>
      <c r="F149" s="8"/>
      <c r="G149" s="8"/>
    </row>
    <row r="150" spans="1:7" ht="15.75">
      <c r="A150" s="8"/>
      <c r="B150" s="8"/>
      <c r="C150" s="8"/>
      <c r="D150" s="8"/>
      <c r="E150" s="8"/>
      <c r="F150" s="8"/>
      <c r="G150" s="8"/>
    </row>
    <row r="151" spans="1:7" ht="15.75">
      <c r="A151" s="8"/>
      <c r="B151" s="8"/>
      <c r="C151" s="8"/>
      <c r="D151" s="8"/>
      <c r="E151" s="8"/>
      <c r="F151" s="8"/>
      <c r="G151" s="8"/>
    </row>
    <row r="152" spans="1:7" ht="15.75">
      <c r="A152" s="8"/>
      <c r="B152" s="8"/>
      <c r="C152" s="8"/>
      <c r="D152" s="8"/>
      <c r="E152" s="8"/>
      <c r="F152" s="8"/>
      <c r="G152" s="8"/>
    </row>
    <row r="153" spans="1:7" ht="15.75">
      <c r="A153" s="8"/>
      <c r="B153" s="8"/>
      <c r="C153" s="8"/>
      <c r="D153" s="8"/>
      <c r="E153" s="8"/>
      <c r="F153" s="8"/>
      <c r="G153" s="8"/>
    </row>
    <row r="154" spans="1:7" ht="15.75">
      <c r="A154" s="8"/>
      <c r="B154" s="8"/>
      <c r="C154" s="8"/>
      <c r="D154" s="8"/>
      <c r="E154" s="8"/>
      <c r="F154" s="8"/>
      <c r="G154" s="8"/>
    </row>
    <row r="155" spans="1:7" ht="15.75">
      <c r="A155" s="8"/>
      <c r="B155" s="8"/>
      <c r="C155" s="8"/>
      <c r="D155" s="8"/>
      <c r="E155" s="8"/>
      <c r="F155" s="8"/>
      <c r="G155" s="8"/>
    </row>
    <row r="156" spans="1:7" ht="15.75">
      <c r="A156" s="8"/>
      <c r="B156" s="8"/>
      <c r="C156" s="8"/>
      <c r="D156" s="8"/>
      <c r="E156" s="8"/>
      <c r="F156" s="8"/>
      <c r="G156" s="8"/>
    </row>
    <row r="157" spans="1:7" ht="15.75">
      <c r="A157" s="8"/>
      <c r="B157" s="8"/>
      <c r="C157" s="8"/>
      <c r="D157" s="8"/>
      <c r="E157" s="8"/>
      <c r="F157" s="8"/>
      <c r="G157" s="8"/>
    </row>
    <row r="158" spans="1:7" ht="15.75">
      <c r="A158" s="8"/>
      <c r="B158" s="8"/>
      <c r="C158" s="8"/>
      <c r="D158" s="8"/>
      <c r="E158" s="8"/>
      <c r="F158" s="8"/>
      <c r="G158" s="8"/>
    </row>
    <row r="159" spans="1:7" ht="15.75">
      <c r="A159" s="8"/>
      <c r="B159" s="8"/>
      <c r="C159" s="8"/>
      <c r="D159" s="8"/>
      <c r="E159" s="8"/>
      <c r="F159" s="8"/>
      <c r="G159" s="8"/>
    </row>
    <row r="160" spans="1:7" ht="15.75">
      <c r="A160" s="8"/>
      <c r="B160" s="8"/>
      <c r="C160" s="8"/>
      <c r="D160" s="8"/>
      <c r="E160" s="8"/>
      <c r="F160" s="8"/>
      <c r="G160" s="8"/>
    </row>
    <row r="161" spans="1:7" ht="15.75">
      <c r="A161" s="8"/>
      <c r="B161" s="8"/>
      <c r="C161" s="8"/>
      <c r="D161" s="8"/>
      <c r="E161" s="8"/>
      <c r="F161" s="8"/>
      <c r="G161" s="8"/>
    </row>
    <row r="162" spans="1:7" ht="15.75">
      <c r="A162" s="8"/>
      <c r="B162" s="8"/>
      <c r="C162" s="8"/>
      <c r="D162" s="8"/>
      <c r="E162" s="8"/>
      <c r="F162" s="8"/>
      <c r="G162" s="8"/>
    </row>
    <row r="163" spans="1:7" ht="15.75">
      <c r="A163" s="8"/>
      <c r="B163" s="8"/>
      <c r="C163" s="8"/>
      <c r="D163" s="8"/>
      <c r="E163" s="8"/>
      <c r="F163" s="8"/>
      <c r="G163" s="8"/>
    </row>
    <row r="164" spans="1:7" ht="15.75">
      <c r="A164" s="8"/>
      <c r="B164" s="8"/>
      <c r="C164" s="8"/>
      <c r="D164" s="8"/>
      <c r="E164" s="8"/>
      <c r="F164" s="8"/>
      <c r="G164" s="8"/>
    </row>
    <row r="165" spans="1:7" ht="15.75">
      <c r="A165" s="8"/>
      <c r="B165" s="8"/>
      <c r="C165" s="8"/>
      <c r="D165" s="8"/>
      <c r="E165" s="8"/>
      <c r="F165" s="8"/>
      <c r="G165" s="8"/>
    </row>
    <row r="166" spans="1:7" ht="15.75">
      <c r="A166" s="8"/>
      <c r="B166" s="8"/>
      <c r="C166" s="8"/>
      <c r="D166" s="8"/>
      <c r="E166" s="8"/>
      <c r="F166" s="8"/>
      <c r="G166" s="8"/>
    </row>
    <row r="167" spans="1:7" ht="15.75">
      <c r="A167" s="8"/>
      <c r="B167" s="8"/>
      <c r="C167" s="8"/>
      <c r="D167" s="8"/>
      <c r="E167" s="8"/>
      <c r="F167" s="8"/>
      <c r="G167" s="8"/>
    </row>
    <row r="168" spans="1:7" ht="15.75">
      <c r="A168" s="8"/>
      <c r="B168" s="8"/>
      <c r="C168" s="8"/>
      <c r="D168" s="8"/>
      <c r="E168" s="8"/>
      <c r="F168" s="8"/>
      <c r="G168" s="8"/>
    </row>
    <row r="169" spans="1:7" ht="15.75">
      <c r="A169" s="8"/>
      <c r="B169" s="8"/>
      <c r="C169" s="8"/>
      <c r="D169" s="8"/>
      <c r="E169" s="8"/>
      <c r="F169" s="8"/>
      <c r="G169" s="8"/>
    </row>
    <row r="170" spans="1:7" ht="15.75">
      <c r="A170" s="8"/>
      <c r="B170" s="8"/>
      <c r="C170" s="8"/>
      <c r="D170" s="8"/>
      <c r="E170" s="8"/>
      <c r="F170" s="8"/>
      <c r="G170" s="8"/>
    </row>
    <row r="171" spans="1:7" ht="15.75">
      <c r="A171" s="8"/>
      <c r="B171" s="8"/>
      <c r="C171" s="8"/>
      <c r="D171" s="8"/>
      <c r="E171" s="8"/>
      <c r="F171" s="8"/>
      <c r="G171" s="8"/>
    </row>
    <row r="172" spans="1:7" ht="15.75">
      <c r="A172" s="8"/>
      <c r="B172" s="8"/>
      <c r="C172" s="8"/>
      <c r="D172" s="8"/>
      <c r="E172" s="8"/>
      <c r="F172" s="8"/>
      <c r="G172" s="8"/>
    </row>
    <row r="173" spans="1:7" ht="15.75">
      <c r="A173" s="8"/>
      <c r="B173" s="8"/>
      <c r="C173" s="8"/>
      <c r="D173" s="8"/>
      <c r="E173" s="8"/>
      <c r="F173" s="8"/>
      <c r="G173" s="8"/>
    </row>
    <row r="174" spans="1:7" ht="15.75">
      <c r="A174" s="8"/>
      <c r="B174" s="8"/>
      <c r="C174" s="8"/>
      <c r="D174" s="8"/>
      <c r="E174" s="8"/>
      <c r="F174" s="8"/>
      <c r="G174" s="8"/>
    </row>
    <row r="175" spans="1:7" ht="15.75">
      <c r="A175" s="8"/>
      <c r="B175" s="8"/>
      <c r="C175" s="8"/>
      <c r="D175" s="8"/>
      <c r="E175" s="8"/>
      <c r="F175" s="8"/>
      <c r="G175" s="8"/>
    </row>
    <row r="176" spans="1:7" ht="15.75">
      <c r="A176" s="8"/>
      <c r="B176" s="8"/>
      <c r="C176" s="8"/>
      <c r="D176" s="8"/>
      <c r="E176" s="8"/>
      <c r="F176" s="8"/>
      <c r="G176" s="8"/>
    </row>
    <row r="177" spans="1:7" ht="15.75">
      <c r="A177" s="8"/>
      <c r="B177" s="8"/>
      <c r="C177" s="8"/>
      <c r="D177" s="8"/>
      <c r="E177" s="8"/>
      <c r="F177" s="8"/>
      <c r="G177" s="8"/>
    </row>
    <row r="178" spans="1:7" ht="15.75">
      <c r="A178" s="8"/>
      <c r="B178" s="8"/>
      <c r="C178" s="8"/>
      <c r="D178" s="8"/>
      <c r="E178" s="8"/>
      <c r="F178" s="8"/>
      <c r="G178" s="8"/>
    </row>
    <row r="179" spans="1:7" ht="15.75">
      <c r="A179" s="8"/>
      <c r="B179" s="8"/>
      <c r="C179" s="8"/>
      <c r="D179" s="8"/>
      <c r="E179" s="8"/>
      <c r="F179" s="8"/>
      <c r="G179" s="8"/>
    </row>
    <row r="180" spans="1:7" ht="15.75">
      <c r="A180" s="8"/>
      <c r="B180" s="8"/>
      <c r="C180" s="8"/>
      <c r="D180" s="8"/>
      <c r="E180" s="8"/>
      <c r="F180" s="8"/>
      <c r="G180" s="8"/>
    </row>
  </sheetData>
  <sheetProtection password="D8BF" sheet="1" objects="1"/>
  <protectedRanges>
    <protectedRange sqref="B16 G9:G15 E8:F15 H10:J12 H14:J15 G8:J8 D16" name="Диапазон1"/>
    <protectedRange sqref="A8:A15" name="Диапазон1_1"/>
  </protectedRanges>
  <mergeCells count="9">
    <mergeCell ref="A2:J2"/>
    <mergeCell ref="A4:A6"/>
    <mergeCell ref="E4:J4"/>
    <mergeCell ref="E5:G5"/>
    <mergeCell ref="H5:J5"/>
    <mergeCell ref="B4:C4"/>
    <mergeCell ref="B5:B6"/>
    <mergeCell ref="C5:C6"/>
    <mergeCell ref="D5:D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O62"/>
  <sheetViews>
    <sheetView zoomScale="75" zoomScaleNormal="75" zoomScaleSheetLayoutView="7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24" sqref="AM24"/>
    </sheetView>
  </sheetViews>
  <sheetFormatPr defaultColWidth="9.00390625" defaultRowHeight="12.75" outlineLevelCol="1"/>
  <cols>
    <col min="1" max="1" width="6.875" style="8" customWidth="1"/>
    <col min="2" max="2" width="30.375" style="8" customWidth="1"/>
    <col min="3" max="3" width="10.25390625" style="8" customWidth="1"/>
    <col min="4" max="4" width="9.125" style="8" customWidth="1"/>
    <col min="5" max="18" width="10.25390625" style="8" customWidth="1"/>
    <col min="19" max="19" width="9.125" style="8" customWidth="1"/>
    <col min="20" max="37" width="10.25390625" style="8" customWidth="1"/>
    <col min="38" max="52" width="9.00390625" style="8" customWidth="1"/>
    <col min="53" max="67" width="0" style="8" hidden="1" customWidth="1" outlineLevel="1"/>
    <col min="68" max="68" width="9.00390625" style="8" customWidth="1" collapsed="1"/>
    <col min="69" max="16384" width="9.00390625" style="8" customWidth="1"/>
  </cols>
  <sheetData>
    <row r="1" spans="7:51" ht="15.75">
      <c r="G1" s="190"/>
      <c r="L1" s="190"/>
      <c r="Q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O1" s="190"/>
      <c r="AT1" s="190"/>
      <c r="AY1" s="190" t="s">
        <v>294</v>
      </c>
    </row>
    <row r="2" spans="1:37" ht="18" customHeight="1">
      <c r="A2" s="141"/>
      <c r="B2" s="142"/>
      <c r="F2" s="1162"/>
      <c r="G2" s="1162"/>
      <c r="K2" s="1162"/>
      <c r="L2" s="1162"/>
      <c r="P2" s="1162"/>
      <c r="Q2" s="1162"/>
      <c r="U2" s="1162"/>
      <c r="V2" s="1162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47"/>
      <c r="AK2" s="747"/>
    </row>
    <row r="3" spans="1:52" ht="55.5" customHeight="1">
      <c r="A3" s="1164" t="s">
        <v>42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4"/>
      <c r="AJ3" s="1164"/>
      <c r="AK3" s="1164"/>
      <c r="AL3" s="1164"/>
      <c r="AM3" s="1164"/>
      <c r="AN3" s="1164"/>
      <c r="AO3" s="1164"/>
      <c r="AP3" s="1164"/>
      <c r="AQ3" s="1164"/>
      <c r="AR3" s="1164"/>
      <c r="AS3" s="1164"/>
      <c r="AT3" s="1164"/>
      <c r="AU3" s="1164"/>
      <c r="AV3" s="1164"/>
      <c r="AW3" s="1164"/>
      <c r="AX3" s="1164"/>
      <c r="AY3" s="1164"/>
      <c r="AZ3" s="1164"/>
    </row>
    <row r="4" spans="2:51" ht="13.5" thickBot="1">
      <c r="B4" s="144"/>
      <c r="G4" s="191"/>
      <c r="L4" s="191"/>
      <c r="Q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O4" s="191"/>
      <c r="AT4" s="191"/>
      <c r="AY4" s="191" t="s">
        <v>165</v>
      </c>
    </row>
    <row r="5" spans="1:67" s="7" customFormat="1" ht="30.75" customHeight="1">
      <c r="A5" s="1165" t="s">
        <v>43</v>
      </c>
      <c r="B5" s="1167" t="s">
        <v>9</v>
      </c>
      <c r="C5" s="1159" t="s">
        <v>397</v>
      </c>
      <c r="D5" s="1160"/>
      <c r="E5" s="1160"/>
      <c r="F5" s="1160"/>
      <c r="G5" s="1161"/>
      <c r="H5" s="1159" t="s">
        <v>556</v>
      </c>
      <c r="I5" s="1160"/>
      <c r="J5" s="1160"/>
      <c r="K5" s="1160"/>
      <c r="L5" s="1161"/>
      <c r="M5" s="1159" t="s">
        <v>557</v>
      </c>
      <c r="N5" s="1160"/>
      <c r="O5" s="1160"/>
      <c r="P5" s="1160"/>
      <c r="Q5" s="1161"/>
      <c r="R5" s="1159" t="s">
        <v>558</v>
      </c>
      <c r="S5" s="1160"/>
      <c r="T5" s="1160"/>
      <c r="U5" s="1160"/>
      <c r="V5" s="1161"/>
      <c r="W5" s="1159" t="s">
        <v>568</v>
      </c>
      <c r="X5" s="1160"/>
      <c r="Y5" s="1160"/>
      <c r="Z5" s="1160"/>
      <c r="AA5" s="1161"/>
      <c r="AB5" s="1159" t="s">
        <v>569</v>
      </c>
      <c r="AC5" s="1160"/>
      <c r="AD5" s="1160"/>
      <c r="AE5" s="1160"/>
      <c r="AF5" s="1161"/>
      <c r="AG5" s="1159" t="s">
        <v>570</v>
      </c>
      <c r="AH5" s="1160"/>
      <c r="AI5" s="1160"/>
      <c r="AJ5" s="1160"/>
      <c r="AK5" s="1161"/>
      <c r="AL5" s="1159" t="s">
        <v>625</v>
      </c>
      <c r="AM5" s="1160"/>
      <c r="AN5" s="1160"/>
      <c r="AO5" s="1160"/>
      <c r="AP5" s="1161"/>
      <c r="AQ5" s="1159" t="s">
        <v>626</v>
      </c>
      <c r="AR5" s="1160"/>
      <c r="AS5" s="1160"/>
      <c r="AT5" s="1160"/>
      <c r="AU5" s="1161"/>
      <c r="AV5" s="1159" t="s">
        <v>627</v>
      </c>
      <c r="AW5" s="1160"/>
      <c r="AX5" s="1160"/>
      <c r="AY5" s="1160"/>
      <c r="AZ5" s="1161"/>
      <c r="BA5" s="1159" t="s">
        <v>429</v>
      </c>
      <c r="BB5" s="1160"/>
      <c r="BC5" s="1160"/>
      <c r="BD5" s="1160"/>
      <c r="BE5" s="1161"/>
      <c r="BF5" s="1159" t="s">
        <v>430</v>
      </c>
      <c r="BG5" s="1160"/>
      <c r="BH5" s="1160"/>
      <c r="BI5" s="1160"/>
      <c r="BJ5" s="1161"/>
      <c r="BK5" s="1159" t="s">
        <v>398</v>
      </c>
      <c r="BL5" s="1160"/>
      <c r="BM5" s="1160"/>
      <c r="BN5" s="1160"/>
      <c r="BO5" s="1161"/>
    </row>
    <row r="6" spans="1:67" s="7" customFormat="1" ht="24" customHeight="1" thickBot="1">
      <c r="A6" s="1166"/>
      <c r="B6" s="1168"/>
      <c r="C6" s="140" t="s">
        <v>11</v>
      </c>
      <c r="D6" s="147" t="s">
        <v>32</v>
      </c>
      <c r="E6" s="147" t="s">
        <v>33</v>
      </c>
      <c r="F6" s="147" t="s">
        <v>34</v>
      </c>
      <c r="G6" s="148" t="s">
        <v>35</v>
      </c>
      <c r="H6" s="140" t="s">
        <v>11</v>
      </c>
      <c r="I6" s="147" t="s">
        <v>32</v>
      </c>
      <c r="J6" s="147" t="s">
        <v>33</v>
      </c>
      <c r="K6" s="147" t="s">
        <v>34</v>
      </c>
      <c r="L6" s="148" t="s">
        <v>35</v>
      </c>
      <c r="M6" s="140" t="s">
        <v>11</v>
      </c>
      <c r="N6" s="147" t="s">
        <v>32</v>
      </c>
      <c r="O6" s="147" t="s">
        <v>33</v>
      </c>
      <c r="P6" s="147" t="s">
        <v>34</v>
      </c>
      <c r="Q6" s="148" t="s">
        <v>35</v>
      </c>
      <c r="R6" s="140" t="s">
        <v>11</v>
      </c>
      <c r="S6" s="147" t="s">
        <v>32</v>
      </c>
      <c r="T6" s="147" t="s">
        <v>33</v>
      </c>
      <c r="U6" s="147" t="s">
        <v>34</v>
      </c>
      <c r="V6" s="148" t="s">
        <v>35</v>
      </c>
      <c r="W6" s="140" t="s">
        <v>11</v>
      </c>
      <c r="X6" s="147" t="s">
        <v>32</v>
      </c>
      <c r="Y6" s="147" t="s">
        <v>33</v>
      </c>
      <c r="Z6" s="147" t="s">
        <v>34</v>
      </c>
      <c r="AA6" s="148" t="s">
        <v>35</v>
      </c>
      <c r="AB6" s="140" t="s">
        <v>11</v>
      </c>
      <c r="AC6" s="147" t="s">
        <v>32</v>
      </c>
      <c r="AD6" s="147" t="s">
        <v>33</v>
      </c>
      <c r="AE6" s="147" t="s">
        <v>34</v>
      </c>
      <c r="AF6" s="148" t="s">
        <v>35</v>
      </c>
      <c r="AG6" s="140" t="s">
        <v>11</v>
      </c>
      <c r="AH6" s="147" t="s">
        <v>32</v>
      </c>
      <c r="AI6" s="147" t="s">
        <v>33</v>
      </c>
      <c r="AJ6" s="147" t="s">
        <v>34</v>
      </c>
      <c r="AK6" s="148" t="s">
        <v>35</v>
      </c>
      <c r="AL6" s="140" t="s">
        <v>11</v>
      </c>
      <c r="AM6" s="147" t="s">
        <v>32</v>
      </c>
      <c r="AN6" s="147" t="s">
        <v>33</v>
      </c>
      <c r="AO6" s="147" t="s">
        <v>34</v>
      </c>
      <c r="AP6" s="148" t="s">
        <v>35</v>
      </c>
      <c r="AQ6" s="140" t="s">
        <v>11</v>
      </c>
      <c r="AR6" s="147" t="s">
        <v>32</v>
      </c>
      <c r="AS6" s="147" t="s">
        <v>33</v>
      </c>
      <c r="AT6" s="147" t="s">
        <v>34</v>
      </c>
      <c r="AU6" s="148" t="s">
        <v>35</v>
      </c>
      <c r="AV6" s="140" t="s">
        <v>11</v>
      </c>
      <c r="AW6" s="147" t="s">
        <v>32</v>
      </c>
      <c r="AX6" s="147" t="s">
        <v>33</v>
      </c>
      <c r="AY6" s="147" t="s">
        <v>34</v>
      </c>
      <c r="AZ6" s="148" t="s">
        <v>35</v>
      </c>
      <c r="BA6" s="140" t="s">
        <v>11</v>
      </c>
      <c r="BB6" s="147" t="s">
        <v>32</v>
      </c>
      <c r="BC6" s="147" t="s">
        <v>33</v>
      </c>
      <c r="BD6" s="147" t="s">
        <v>34</v>
      </c>
      <c r="BE6" s="148" t="s">
        <v>35</v>
      </c>
      <c r="BF6" s="140" t="s">
        <v>11</v>
      </c>
      <c r="BG6" s="147" t="s">
        <v>32</v>
      </c>
      <c r="BH6" s="147" t="s">
        <v>33</v>
      </c>
      <c r="BI6" s="147" t="s">
        <v>34</v>
      </c>
      <c r="BJ6" s="148" t="s">
        <v>35</v>
      </c>
      <c r="BK6" s="140" t="s">
        <v>11</v>
      </c>
      <c r="BL6" s="147" t="s">
        <v>32</v>
      </c>
      <c r="BM6" s="147" t="s">
        <v>33</v>
      </c>
      <c r="BN6" s="147" t="s">
        <v>34</v>
      </c>
      <c r="BO6" s="148" t="s">
        <v>35</v>
      </c>
    </row>
    <row r="7" spans="1:67" ht="13.5" thickBot="1">
      <c r="A7" s="43">
        <v>1</v>
      </c>
      <c r="B7" s="149">
        <v>2</v>
      </c>
      <c r="C7" s="43">
        <v>3</v>
      </c>
      <c r="D7" s="44">
        <v>4</v>
      </c>
      <c r="E7" s="44">
        <v>5</v>
      </c>
      <c r="F7" s="44">
        <v>6</v>
      </c>
      <c r="G7" s="150">
        <v>7</v>
      </c>
      <c r="H7" s="43">
        <v>8</v>
      </c>
      <c r="I7" s="44">
        <v>9</v>
      </c>
      <c r="J7" s="44">
        <v>10</v>
      </c>
      <c r="K7" s="44">
        <v>11</v>
      </c>
      <c r="L7" s="150">
        <v>12</v>
      </c>
      <c r="M7" s="43">
        <v>13</v>
      </c>
      <c r="N7" s="44">
        <v>14</v>
      </c>
      <c r="O7" s="44">
        <v>15</v>
      </c>
      <c r="P7" s="44">
        <v>16</v>
      </c>
      <c r="Q7" s="150">
        <v>17</v>
      </c>
      <c r="R7" s="43">
        <v>18</v>
      </c>
      <c r="S7" s="44">
        <v>19</v>
      </c>
      <c r="T7" s="44">
        <v>20</v>
      </c>
      <c r="U7" s="44">
        <v>21</v>
      </c>
      <c r="V7" s="150">
        <v>22</v>
      </c>
      <c r="W7" s="43">
        <v>23</v>
      </c>
      <c r="X7" s="44">
        <v>24</v>
      </c>
      <c r="Y7" s="44">
        <v>25</v>
      </c>
      <c r="Z7" s="44">
        <v>26</v>
      </c>
      <c r="AA7" s="150">
        <v>27</v>
      </c>
      <c r="AB7" s="43">
        <v>28</v>
      </c>
      <c r="AC7" s="44">
        <v>29</v>
      </c>
      <c r="AD7" s="44">
        <v>30</v>
      </c>
      <c r="AE7" s="44">
        <v>31</v>
      </c>
      <c r="AF7" s="150">
        <v>32</v>
      </c>
      <c r="AG7" s="43">
        <v>33</v>
      </c>
      <c r="AH7" s="44">
        <v>34</v>
      </c>
      <c r="AI7" s="44">
        <v>35</v>
      </c>
      <c r="AJ7" s="44">
        <v>36</v>
      </c>
      <c r="AK7" s="150">
        <v>37</v>
      </c>
      <c r="AL7" s="43">
        <v>38</v>
      </c>
      <c r="AM7" s="44">
        <v>39</v>
      </c>
      <c r="AN7" s="44">
        <v>40</v>
      </c>
      <c r="AO7" s="44">
        <v>41</v>
      </c>
      <c r="AP7" s="150">
        <v>42</v>
      </c>
      <c r="AQ7" s="43">
        <v>43</v>
      </c>
      <c r="AR7" s="44">
        <v>44</v>
      </c>
      <c r="AS7" s="44">
        <v>45</v>
      </c>
      <c r="AT7" s="44">
        <v>46</v>
      </c>
      <c r="AU7" s="150">
        <v>47</v>
      </c>
      <c r="AV7" s="43">
        <v>48</v>
      </c>
      <c r="AW7" s="44">
        <v>49</v>
      </c>
      <c r="AX7" s="44">
        <v>50</v>
      </c>
      <c r="AY7" s="44">
        <v>51</v>
      </c>
      <c r="AZ7" s="150">
        <v>52</v>
      </c>
      <c r="BA7" s="43">
        <v>53</v>
      </c>
      <c r="BB7" s="44">
        <v>54</v>
      </c>
      <c r="BC7" s="44">
        <v>55</v>
      </c>
      <c r="BD7" s="44">
        <v>56</v>
      </c>
      <c r="BE7" s="150">
        <v>57</v>
      </c>
      <c r="BF7" s="43">
        <v>58</v>
      </c>
      <c r="BG7" s="44">
        <v>59</v>
      </c>
      <c r="BH7" s="44">
        <v>60</v>
      </c>
      <c r="BI7" s="44">
        <v>61</v>
      </c>
      <c r="BJ7" s="150">
        <v>62</v>
      </c>
      <c r="BK7" s="43">
        <v>63</v>
      </c>
      <c r="BL7" s="44">
        <v>64</v>
      </c>
      <c r="BM7" s="44">
        <v>65</v>
      </c>
      <c r="BN7" s="44">
        <v>66</v>
      </c>
      <c r="BO7" s="150">
        <v>67</v>
      </c>
    </row>
    <row r="8" spans="1:67" s="7" customFormat="1" ht="31.5">
      <c r="A8" s="151" t="s">
        <v>17</v>
      </c>
      <c r="B8" s="152" t="s">
        <v>44</v>
      </c>
      <c r="C8" s="153">
        <f>C18+C20+C21</f>
        <v>4.898999999999999</v>
      </c>
      <c r="D8" s="154">
        <f>D14+D15+D16+D17</f>
        <v>4.899</v>
      </c>
      <c r="E8" s="154">
        <f>E9+E14+E15+E16+E17</f>
        <v>0</v>
      </c>
      <c r="F8" s="154">
        <f>F9+F14+F15+F16+F17</f>
        <v>4.899</v>
      </c>
      <c r="G8" s="155">
        <f>G9+G14+G15+G16+G17</f>
        <v>2.914426618850029</v>
      </c>
      <c r="H8" s="153">
        <f>H18+H20+H21</f>
        <v>2.2250000000000005</v>
      </c>
      <c r="I8" s="154">
        <f>I14+I15+I16+I17</f>
        <v>2.225</v>
      </c>
      <c r="J8" s="154">
        <f>J9+J14+J15+J16+J17</f>
        <v>0</v>
      </c>
      <c r="K8" s="154">
        <f>K9+K14+K15+K16+K17</f>
        <v>2.225</v>
      </c>
      <c r="L8" s="155">
        <f>L9+L14+L15+L16+L17</f>
        <v>1.2897998500000003</v>
      </c>
      <c r="M8" s="153">
        <f>M18+M20+M21</f>
        <v>2.4179000000000004</v>
      </c>
      <c r="N8" s="154">
        <f>N14+N15+N16+N17</f>
        <v>2.4179</v>
      </c>
      <c r="O8" s="154">
        <f>O9+O14+O15+O16+O17</f>
        <v>0</v>
      </c>
      <c r="P8" s="154">
        <f>P9+P14+P15+P16+P17</f>
        <v>2.4179</v>
      </c>
      <c r="Q8" s="155">
        <f>Q9+Q14+Q15+Q16+Q17</f>
        <v>1.4899005295000003</v>
      </c>
      <c r="R8" s="153">
        <f>R18+R20+R21</f>
        <v>4.6429</v>
      </c>
      <c r="S8" s="154">
        <f>S14+S15+S16+S17</f>
        <v>4.6429</v>
      </c>
      <c r="T8" s="154">
        <f>T9+T14+T15+T16+T17</f>
        <v>0</v>
      </c>
      <c r="U8" s="154">
        <f>U9+U14+U15+U16+U17</f>
        <v>4.6429</v>
      </c>
      <c r="V8" s="155">
        <f>V9+V14+V15+V16+V17</f>
        <v>2.7797002165</v>
      </c>
      <c r="W8" s="153">
        <f>W18+W20+W21</f>
        <v>2.38</v>
      </c>
      <c r="X8" s="154">
        <f>X14+X15+X16+X17</f>
        <v>2.38</v>
      </c>
      <c r="Y8" s="154">
        <f>Y9+Y14+Y15+Y16+Y17</f>
        <v>0</v>
      </c>
      <c r="Z8" s="154">
        <f>Z9+Z14+Z15+Z16+Z17</f>
        <v>2.38</v>
      </c>
      <c r="AA8" s="155">
        <f>AA9+AA14+AA15+AA16+AA17</f>
        <v>1.295204</v>
      </c>
      <c r="AB8" s="153">
        <f>AB18+AB20+AB21</f>
        <v>2.5200000000000005</v>
      </c>
      <c r="AC8" s="154">
        <f>AC14+AC15+AC16+AC17</f>
        <v>2.52</v>
      </c>
      <c r="AD8" s="154">
        <f>AD9+AD14+AD15+AD16+AD17</f>
        <v>0</v>
      </c>
      <c r="AE8" s="154">
        <f>AE9+AE14+AE15+AE16+AE17</f>
        <v>2.52</v>
      </c>
      <c r="AF8" s="155">
        <f>AF9+AF14+AF15+AF16+AF17</f>
        <v>1.370216</v>
      </c>
      <c r="AG8" s="153">
        <f>AG18+AG20+AG21</f>
        <v>4.9</v>
      </c>
      <c r="AH8" s="154">
        <f>AH14+AH15+AH16+AH17</f>
        <v>4.9</v>
      </c>
      <c r="AI8" s="154">
        <f>AI9+AI14+AI15+AI16+AI17</f>
        <v>0</v>
      </c>
      <c r="AJ8" s="154">
        <f>AJ9+AJ14+AJ15+AJ16+AJ17</f>
        <v>4.9</v>
      </c>
      <c r="AK8" s="155">
        <f>AK9+AK14+AK15+AK16+AK17</f>
        <v>2.66542</v>
      </c>
      <c r="AL8" s="153">
        <f>AL18+AL20+AL21</f>
        <v>2.3030000000000004</v>
      </c>
      <c r="AM8" s="154">
        <f>AM14+AM15+AM16+AM17</f>
        <v>2.303</v>
      </c>
      <c r="AN8" s="154">
        <f>AN9+AN14+AN15+AN16+AN17</f>
        <v>0</v>
      </c>
      <c r="AO8" s="154">
        <f>AO9+AO14+AO15+AO16+AO17</f>
        <v>2.303</v>
      </c>
      <c r="AP8" s="155">
        <f>AP9+AP14+AP15+AP16+AP17</f>
        <v>1.2399466000000001</v>
      </c>
      <c r="AQ8" s="153">
        <f>AQ18+AQ20+AQ21</f>
        <v>2.597</v>
      </c>
      <c r="AR8" s="154">
        <f>AR14+AR15+AR16+AR17</f>
        <v>2.597</v>
      </c>
      <c r="AS8" s="154">
        <f>AS9+AS14+AS15+AS16+AS17</f>
        <v>0</v>
      </c>
      <c r="AT8" s="154">
        <f>AT9+AT14+AT15+AT16+AT17</f>
        <v>2.597</v>
      </c>
      <c r="AU8" s="155">
        <f>AU9+AU14+AU15+AU16+AU17</f>
        <v>1.4073334</v>
      </c>
      <c r="AV8" s="153">
        <f>AV18+AV20+AV21</f>
        <v>4.9</v>
      </c>
      <c r="AW8" s="154">
        <f>AW14+AW15+AW16+AW17</f>
        <v>4.9</v>
      </c>
      <c r="AX8" s="154">
        <f>AX9+AX14+AX15+AX16+AX17</f>
        <v>0</v>
      </c>
      <c r="AY8" s="154">
        <f>AY9+AY14+AY15+AY16+AY17</f>
        <v>4.9</v>
      </c>
      <c r="AZ8" s="155">
        <f>AZ9+AZ14+AZ15+AZ16+AZ17</f>
        <v>2.6472800000000003</v>
      </c>
      <c r="BA8" s="153">
        <f>BA18+BA20+BA21</f>
        <v>0</v>
      </c>
      <c r="BB8" s="154">
        <f>BB14+BB15+BB16+BB17</f>
        <v>0</v>
      </c>
      <c r="BC8" s="154">
        <f>BC9+BC14+BC15+BC16+BC17</f>
        <v>0</v>
      </c>
      <c r="BD8" s="154">
        <f>BD9+BD14+BD15+BD16+BD17</f>
        <v>0</v>
      </c>
      <c r="BE8" s="155">
        <f>BE9+BE14+BE15+BE16+BE17</f>
        <v>0</v>
      </c>
      <c r="BF8" s="153">
        <f>BF18+BF20+BF21</f>
        <v>0</v>
      </c>
      <c r="BG8" s="154">
        <f>BG14+BG15+BG16+BG17</f>
        <v>0</v>
      </c>
      <c r="BH8" s="154">
        <f>BH9+BH14+BH15+BH16+BH17</f>
        <v>0</v>
      </c>
      <c r="BI8" s="154">
        <f>BI9+BI14+BI15+BI16+BI17</f>
        <v>0</v>
      </c>
      <c r="BJ8" s="155">
        <f>BJ9+BJ14+BJ15+BJ16+BJ17</f>
        <v>0</v>
      </c>
      <c r="BK8" s="153">
        <f>BK18+BK20+BK21</f>
        <v>0</v>
      </c>
      <c r="BL8" s="154">
        <f>BL14+BL15+BL16+BL17</f>
        <v>0</v>
      </c>
      <c r="BM8" s="154">
        <f>BM9+BM14+BM15+BM16+BM17</f>
        <v>0</v>
      </c>
      <c r="BN8" s="154">
        <f>BN9+BN14+BN15+BN16+BN17</f>
        <v>0</v>
      </c>
      <c r="BO8" s="155">
        <f>BO9+BO14+BO15+BO16+BO17</f>
        <v>0</v>
      </c>
    </row>
    <row r="9" spans="1:67" s="7" customFormat="1" ht="15.75">
      <c r="A9" s="28" t="s">
        <v>36</v>
      </c>
      <c r="B9" s="156" t="s">
        <v>45</v>
      </c>
      <c r="C9" s="192" t="s">
        <v>96</v>
      </c>
      <c r="D9" s="158" t="s">
        <v>96</v>
      </c>
      <c r="E9" s="159">
        <f>E11</f>
        <v>0</v>
      </c>
      <c r="F9" s="159">
        <f>F11+F12</f>
        <v>4.899</v>
      </c>
      <c r="G9" s="160">
        <f>G11+G12+G13</f>
        <v>2.914426618850029</v>
      </c>
      <c r="H9" s="192" t="s">
        <v>96</v>
      </c>
      <c r="I9" s="158" t="s">
        <v>96</v>
      </c>
      <c r="J9" s="159">
        <f>J11</f>
        <v>0</v>
      </c>
      <c r="K9" s="159">
        <f>K11+K12</f>
        <v>2.225</v>
      </c>
      <c r="L9" s="160">
        <f>L11+L12+L13</f>
        <v>1.2897998500000003</v>
      </c>
      <c r="M9" s="192" t="s">
        <v>96</v>
      </c>
      <c r="N9" s="158" t="s">
        <v>96</v>
      </c>
      <c r="O9" s="159">
        <f>O11</f>
        <v>0</v>
      </c>
      <c r="P9" s="159">
        <f>P11+P12</f>
        <v>2.4179</v>
      </c>
      <c r="Q9" s="160">
        <f>Q11+Q12+Q13</f>
        <v>1.4899005295000003</v>
      </c>
      <c r="R9" s="192" t="s">
        <v>96</v>
      </c>
      <c r="S9" s="158" t="s">
        <v>96</v>
      </c>
      <c r="T9" s="159">
        <f>T11</f>
        <v>0</v>
      </c>
      <c r="U9" s="159">
        <f>U11+U12</f>
        <v>4.6429</v>
      </c>
      <c r="V9" s="160">
        <f>V11+V12+V13</f>
        <v>2.7797002165</v>
      </c>
      <c r="W9" s="192" t="s">
        <v>96</v>
      </c>
      <c r="X9" s="158" t="s">
        <v>96</v>
      </c>
      <c r="Y9" s="159">
        <f>Y11</f>
        <v>0</v>
      </c>
      <c r="Z9" s="159">
        <f>Z11+Z12</f>
        <v>2.38</v>
      </c>
      <c r="AA9" s="160">
        <f>AA11+AA12+AA13</f>
        <v>1.295204</v>
      </c>
      <c r="AB9" s="192" t="s">
        <v>96</v>
      </c>
      <c r="AC9" s="158" t="s">
        <v>96</v>
      </c>
      <c r="AD9" s="159">
        <f>AD11</f>
        <v>0</v>
      </c>
      <c r="AE9" s="159">
        <f>AE11+AE12</f>
        <v>2.52</v>
      </c>
      <c r="AF9" s="160">
        <f>AF11+AF12+AF13</f>
        <v>1.370216</v>
      </c>
      <c r="AG9" s="192" t="s">
        <v>96</v>
      </c>
      <c r="AH9" s="158" t="s">
        <v>96</v>
      </c>
      <c r="AI9" s="159">
        <f>AI11</f>
        <v>0</v>
      </c>
      <c r="AJ9" s="159">
        <f>AJ11+AJ12</f>
        <v>4.9</v>
      </c>
      <c r="AK9" s="160">
        <f>AK11+AK12+AK13</f>
        <v>2.66542</v>
      </c>
      <c r="AL9" s="192" t="s">
        <v>96</v>
      </c>
      <c r="AM9" s="158" t="s">
        <v>96</v>
      </c>
      <c r="AN9" s="159">
        <f>AN11</f>
        <v>0</v>
      </c>
      <c r="AO9" s="159">
        <f>AO11+AO12</f>
        <v>2.303</v>
      </c>
      <c r="AP9" s="160">
        <f>AP11+AP12+AP13</f>
        <v>1.2399466000000001</v>
      </c>
      <c r="AQ9" s="192" t="s">
        <v>96</v>
      </c>
      <c r="AR9" s="158" t="s">
        <v>96</v>
      </c>
      <c r="AS9" s="159">
        <f>AS11</f>
        <v>0</v>
      </c>
      <c r="AT9" s="159">
        <f>AT11+AT12</f>
        <v>2.597</v>
      </c>
      <c r="AU9" s="160">
        <f>AU11+AU12+AU13</f>
        <v>1.4073334</v>
      </c>
      <c r="AV9" s="192" t="s">
        <v>96</v>
      </c>
      <c r="AW9" s="158" t="s">
        <v>96</v>
      </c>
      <c r="AX9" s="159">
        <f>AX11</f>
        <v>0</v>
      </c>
      <c r="AY9" s="159">
        <f>AY11+AY12</f>
        <v>4.9</v>
      </c>
      <c r="AZ9" s="160">
        <f>AZ11+AZ12+AZ13</f>
        <v>2.6472800000000003</v>
      </c>
      <c r="BA9" s="192" t="s">
        <v>96</v>
      </c>
      <c r="BB9" s="158" t="s">
        <v>96</v>
      </c>
      <c r="BC9" s="159">
        <f>BC11</f>
        <v>0</v>
      </c>
      <c r="BD9" s="159">
        <f>BD11+BD12</f>
        <v>0</v>
      </c>
      <c r="BE9" s="160">
        <f>BE11+BE12+BE13</f>
        <v>0</v>
      </c>
      <c r="BF9" s="192" t="s">
        <v>96</v>
      </c>
      <c r="BG9" s="158" t="s">
        <v>96</v>
      </c>
      <c r="BH9" s="159">
        <f>BH11</f>
        <v>0</v>
      </c>
      <c r="BI9" s="159">
        <f>BI11+BI12</f>
        <v>0</v>
      </c>
      <c r="BJ9" s="160">
        <f>BJ11+BJ12+BJ13</f>
        <v>0</v>
      </c>
      <c r="BK9" s="192" t="s">
        <v>96</v>
      </c>
      <c r="BL9" s="158" t="s">
        <v>96</v>
      </c>
      <c r="BM9" s="159">
        <f>BM11</f>
        <v>0</v>
      </c>
      <c r="BN9" s="159">
        <f>BN11+BN12</f>
        <v>0</v>
      </c>
      <c r="BO9" s="160">
        <f>BO11+BO12+BO13</f>
        <v>0</v>
      </c>
    </row>
    <row r="10" spans="1:67" s="7" customFormat="1" ht="15.75">
      <c r="A10" s="28"/>
      <c r="B10" s="156" t="s">
        <v>46</v>
      </c>
      <c r="C10" s="192" t="s">
        <v>96</v>
      </c>
      <c r="D10" s="162" t="s">
        <v>96</v>
      </c>
      <c r="E10" s="162" t="s">
        <v>96</v>
      </c>
      <c r="F10" s="162" t="s">
        <v>96</v>
      </c>
      <c r="G10" s="164" t="s">
        <v>96</v>
      </c>
      <c r="H10" s="192" t="s">
        <v>96</v>
      </c>
      <c r="I10" s="162" t="s">
        <v>96</v>
      </c>
      <c r="J10" s="162" t="s">
        <v>96</v>
      </c>
      <c r="K10" s="162" t="s">
        <v>96</v>
      </c>
      <c r="L10" s="164" t="s">
        <v>96</v>
      </c>
      <c r="M10" s="192" t="s">
        <v>96</v>
      </c>
      <c r="N10" s="162" t="s">
        <v>96</v>
      </c>
      <c r="O10" s="162" t="s">
        <v>96</v>
      </c>
      <c r="P10" s="162" t="s">
        <v>96</v>
      </c>
      <c r="Q10" s="164" t="s">
        <v>96</v>
      </c>
      <c r="R10" s="192" t="s">
        <v>96</v>
      </c>
      <c r="S10" s="162" t="s">
        <v>96</v>
      </c>
      <c r="T10" s="162" t="s">
        <v>96</v>
      </c>
      <c r="U10" s="162" t="s">
        <v>96</v>
      </c>
      <c r="V10" s="164" t="s">
        <v>96</v>
      </c>
      <c r="W10" s="192" t="s">
        <v>96</v>
      </c>
      <c r="X10" s="162" t="s">
        <v>96</v>
      </c>
      <c r="Y10" s="162" t="s">
        <v>96</v>
      </c>
      <c r="Z10" s="162" t="s">
        <v>96</v>
      </c>
      <c r="AA10" s="164" t="s">
        <v>96</v>
      </c>
      <c r="AB10" s="192" t="s">
        <v>96</v>
      </c>
      <c r="AC10" s="162" t="s">
        <v>96</v>
      </c>
      <c r="AD10" s="162" t="s">
        <v>96</v>
      </c>
      <c r="AE10" s="162" t="s">
        <v>96</v>
      </c>
      <c r="AF10" s="164" t="s">
        <v>96</v>
      </c>
      <c r="AG10" s="192" t="s">
        <v>96</v>
      </c>
      <c r="AH10" s="162" t="s">
        <v>96</v>
      </c>
      <c r="AI10" s="162" t="s">
        <v>96</v>
      </c>
      <c r="AJ10" s="162" t="s">
        <v>96</v>
      </c>
      <c r="AK10" s="164" t="s">
        <v>96</v>
      </c>
      <c r="AL10" s="192" t="s">
        <v>96</v>
      </c>
      <c r="AM10" s="162" t="s">
        <v>96</v>
      </c>
      <c r="AN10" s="162" t="s">
        <v>96</v>
      </c>
      <c r="AO10" s="162" t="s">
        <v>96</v>
      </c>
      <c r="AP10" s="164" t="s">
        <v>96</v>
      </c>
      <c r="AQ10" s="192" t="s">
        <v>96</v>
      </c>
      <c r="AR10" s="162" t="s">
        <v>96</v>
      </c>
      <c r="AS10" s="162" t="s">
        <v>96</v>
      </c>
      <c r="AT10" s="162" t="s">
        <v>96</v>
      </c>
      <c r="AU10" s="164" t="s">
        <v>96</v>
      </c>
      <c r="AV10" s="192" t="s">
        <v>96</v>
      </c>
      <c r="AW10" s="162" t="s">
        <v>96</v>
      </c>
      <c r="AX10" s="162" t="s">
        <v>96</v>
      </c>
      <c r="AY10" s="162" t="s">
        <v>96</v>
      </c>
      <c r="AZ10" s="164" t="s">
        <v>96</v>
      </c>
      <c r="BA10" s="192" t="s">
        <v>96</v>
      </c>
      <c r="BB10" s="162" t="s">
        <v>96</v>
      </c>
      <c r="BC10" s="162" t="s">
        <v>96</v>
      </c>
      <c r="BD10" s="162" t="s">
        <v>96</v>
      </c>
      <c r="BE10" s="164" t="s">
        <v>96</v>
      </c>
      <c r="BF10" s="192" t="s">
        <v>96</v>
      </c>
      <c r="BG10" s="162" t="s">
        <v>96</v>
      </c>
      <c r="BH10" s="162" t="s">
        <v>96</v>
      </c>
      <c r="BI10" s="162" t="s">
        <v>96</v>
      </c>
      <c r="BJ10" s="164" t="s">
        <v>96</v>
      </c>
      <c r="BK10" s="192" t="s">
        <v>96</v>
      </c>
      <c r="BL10" s="162" t="s">
        <v>96</v>
      </c>
      <c r="BM10" s="162" t="s">
        <v>96</v>
      </c>
      <c r="BN10" s="162" t="s">
        <v>96</v>
      </c>
      <c r="BO10" s="164" t="s">
        <v>96</v>
      </c>
    </row>
    <row r="11" spans="1:67" s="7" customFormat="1" ht="15.75">
      <c r="A11" s="28" t="s">
        <v>173</v>
      </c>
      <c r="B11" s="156" t="s">
        <v>32</v>
      </c>
      <c r="C11" s="192" t="s">
        <v>96</v>
      </c>
      <c r="D11" s="165" t="s">
        <v>96</v>
      </c>
      <c r="E11" s="171"/>
      <c r="F11" s="167">
        <f>D8-D18-D20-D21-E11-G11</f>
        <v>4.899</v>
      </c>
      <c r="G11" s="168"/>
      <c r="H11" s="192" t="s">
        <v>96</v>
      </c>
      <c r="I11" s="165" t="s">
        <v>96</v>
      </c>
      <c r="J11" s="171"/>
      <c r="K11" s="167">
        <f>I8-I18-I20-I21-J11-L11</f>
        <v>2.225</v>
      </c>
      <c r="L11" s="168"/>
      <c r="M11" s="192" t="s">
        <v>96</v>
      </c>
      <c r="N11" s="165" t="s">
        <v>96</v>
      </c>
      <c r="O11" s="171"/>
      <c r="P11" s="167">
        <f>N8-N18-N20-N21-O11-Q11</f>
        <v>2.4179</v>
      </c>
      <c r="Q11" s="168"/>
      <c r="R11" s="192" t="s">
        <v>96</v>
      </c>
      <c r="S11" s="165" t="s">
        <v>96</v>
      </c>
      <c r="T11" s="171"/>
      <c r="U11" s="167">
        <f>S8-S18-S20-S21-T11-V11</f>
        <v>4.6429</v>
      </c>
      <c r="V11" s="168"/>
      <c r="W11" s="192" t="s">
        <v>96</v>
      </c>
      <c r="X11" s="165" t="s">
        <v>96</v>
      </c>
      <c r="Y11" s="171"/>
      <c r="Z11" s="167">
        <f>X8-X18-X20-X21-Y11-AA11</f>
        <v>2.38</v>
      </c>
      <c r="AA11" s="168"/>
      <c r="AB11" s="192" t="s">
        <v>96</v>
      </c>
      <c r="AC11" s="165" t="s">
        <v>96</v>
      </c>
      <c r="AD11" s="171"/>
      <c r="AE11" s="167">
        <f>AC8-AC18-AC20-AC21-AD11-AF11</f>
        <v>2.52</v>
      </c>
      <c r="AF11" s="168"/>
      <c r="AG11" s="192" t="s">
        <v>96</v>
      </c>
      <c r="AH11" s="165" t="s">
        <v>96</v>
      </c>
      <c r="AI11" s="171"/>
      <c r="AJ11" s="167">
        <f>AH8-AH18-AH20-AH21-AI11-AK11</f>
        <v>4.9</v>
      </c>
      <c r="AK11" s="168"/>
      <c r="AL11" s="192" t="s">
        <v>96</v>
      </c>
      <c r="AM11" s="165" t="s">
        <v>96</v>
      </c>
      <c r="AN11" s="171"/>
      <c r="AO11" s="167">
        <f>AM8-AM18-AM20-AM21-AN11-AP11</f>
        <v>2.303</v>
      </c>
      <c r="AP11" s="168"/>
      <c r="AQ11" s="192" t="s">
        <v>96</v>
      </c>
      <c r="AR11" s="165" t="s">
        <v>96</v>
      </c>
      <c r="AS11" s="171"/>
      <c r="AT11" s="167">
        <f>AR8-AR18-AR20-AR21-AS11-AU11</f>
        <v>2.597</v>
      </c>
      <c r="AU11" s="168"/>
      <c r="AV11" s="192" t="s">
        <v>96</v>
      </c>
      <c r="AW11" s="165" t="s">
        <v>96</v>
      </c>
      <c r="AX11" s="171"/>
      <c r="AY11" s="167">
        <f>AW8-AW18-AW20-AW21-AX11-AZ11</f>
        <v>4.9</v>
      </c>
      <c r="AZ11" s="168"/>
      <c r="BA11" s="192" t="s">
        <v>96</v>
      </c>
      <c r="BB11" s="165" t="s">
        <v>96</v>
      </c>
      <c r="BC11" s="171"/>
      <c r="BD11" s="167">
        <f>BB8-BB18-BB20-BB21-BC11-BE11</f>
        <v>0</v>
      </c>
      <c r="BE11" s="168"/>
      <c r="BF11" s="192" t="s">
        <v>96</v>
      </c>
      <c r="BG11" s="165" t="s">
        <v>96</v>
      </c>
      <c r="BH11" s="171"/>
      <c r="BI11" s="167">
        <f>BG8-BG18-BG20-BG21-BH11-BJ11</f>
        <v>0</v>
      </c>
      <c r="BJ11" s="168"/>
      <c r="BK11" s="192" t="s">
        <v>96</v>
      </c>
      <c r="BL11" s="165" t="s">
        <v>96</v>
      </c>
      <c r="BM11" s="171"/>
      <c r="BN11" s="167">
        <f>BL8-BL18-BL20-BL21-BM11-BO11</f>
        <v>0</v>
      </c>
      <c r="BO11" s="168"/>
    </row>
    <row r="12" spans="1:67" s="7" customFormat="1" ht="15.75">
      <c r="A12" s="28" t="s">
        <v>174</v>
      </c>
      <c r="B12" s="156" t="s">
        <v>33</v>
      </c>
      <c r="C12" s="192" t="s">
        <v>96</v>
      </c>
      <c r="D12" s="165" t="s">
        <v>96</v>
      </c>
      <c r="E12" s="165" t="s">
        <v>96</v>
      </c>
      <c r="F12" s="167">
        <f>E8-E18-E20-E21-G12</f>
        <v>0</v>
      </c>
      <c r="G12" s="168"/>
      <c r="H12" s="192" t="s">
        <v>96</v>
      </c>
      <c r="I12" s="165" t="s">
        <v>96</v>
      </c>
      <c r="J12" s="165" t="s">
        <v>96</v>
      </c>
      <c r="K12" s="167">
        <f>J8-J18-J20-J21-L12</f>
        <v>0</v>
      </c>
      <c r="L12" s="168"/>
      <c r="M12" s="192" t="s">
        <v>96</v>
      </c>
      <c r="N12" s="165" t="s">
        <v>96</v>
      </c>
      <c r="O12" s="165" t="s">
        <v>96</v>
      </c>
      <c r="P12" s="167">
        <f>O8-O18-O20-O21-Q12</f>
        <v>0</v>
      </c>
      <c r="Q12" s="168"/>
      <c r="R12" s="192" t="s">
        <v>96</v>
      </c>
      <c r="S12" s="165" t="s">
        <v>96</v>
      </c>
      <c r="T12" s="165" t="s">
        <v>96</v>
      </c>
      <c r="U12" s="167">
        <f>T8-T18-T20-T21-V12</f>
        <v>0</v>
      </c>
      <c r="V12" s="168"/>
      <c r="W12" s="192" t="s">
        <v>96</v>
      </c>
      <c r="X12" s="165" t="s">
        <v>96</v>
      </c>
      <c r="Y12" s="165" t="s">
        <v>96</v>
      </c>
      <c r="Z12" s="167">
        <f>Y8-Y18-Y20-Y21-AA12</f>
        <v>0</v>
      </c>
      <c r="AA12" s="168"/>
      <c r="AB12" s="192" t="s">
        <v>96</v>
      </c>
      <c r="AC12" s="165" t="s">
        <v>96</v>
      </c>
      <c r="AD12" s="165" t="s">
        <v>96</v>
      </c>
      <c r="AE12" s="167">
        <f>AD8-AD18-AD20-AD21-AF12</f>
        <v>0</v>
      </c>
      <c r="AF12" s="168"/>
      <c r="AG12" s="192" t="s">
        <v>96</v>
      </c>
      <c r="AH12" s="165" t="s">
        <v>96</v>
      </c>
      <c r="AI12" s="165" t="s">
        <v>96</v>
      </c>
      <c r="AJ12" s="167">
        <f>AI8-AI18-AI20-AI21-AK12</f>
        <v>0</v>
      </c>
      <c r="AK12" s="168"/>
      <c r="AL12" s="192" t="s">
        <v>96</v>
      </c>
      <c r="AM12" s="165" t="s">
        <v>96</v>
      </c>
      <c r="AN12" s="165" t="s">
        <v>96</v>
      </c>
      <c r="AO12" s="167">
        <f>AN8-AN18-AN20-AN21-AP12</f>
        <v>0</v>
      </c>
      <c r="AP12" s="168"/>
      <c r="AQ12" s="192" t="s">
        <v>96</v>
      </c>
      <c r="AR12" s="165" t="s">
        <v>96</v>
      </c>
      <c r="AS12" s="165" t="s">
        <v>96</v>
      </c>
      <c r="AT12" s="167">
        <f>AS8-AS18-AS20-AS21-AU12</f>
        <v>0</v>
      </c>
      <c r="AU12" s="168"/>
      <c r="AV12" s="192" t="s">
        <v>96</v>
      </c>
      <c r="AW12" s="165" t="s">
        <v>96</v>
      </c>
      <c r="AX12" s="165" t="s">
        <v>96</v>
      </c>
      <c r="AY12" s="167">
        <f>AX8-AX18-AX20-AX21-AZ12</f>
        <v>0</v>
      </c>
      <c r="AZ12" s="168"/>
      <c r="BA12" s="192" t="s">
        <v>96</v>
      </c>
      <c r="BB12" s="165" t="s">
        <v>96</v>
      </c>
      <c r="BC12" s="165" t="s">
        <v>96</v>
      </c>
      <c r="BD12" s="167">
        <f>BC8-BC18-BC20-BC21-BE12</f>
        <v>0</v>
      </c>
      <c r="BE12" s="168"/>
      <c r="BF12" s="192" t="s">
        <v>96</v>
      </c>
      <c r="BG12" s="165" t="s">
        <v>96</v>
      </c>
      <c r="BH12" s="165" t="s">
        <v>96</v>
      </c>
      <c r="BI12" s="167">
        <f>BH8-BH18-BH20-BH21-BJ12</f>
        <v>0</v>
      </c>
      <c r="BJ12" s="168"/>
      <c r="BK12" s="192" t="s">
        <v>96</v>
      </c>
      <c r="BL12" s="165" t="s">
        <v>96</v>
      </c>
      <c r="BM12" s="165" t="s">
        <v>96</v>
      </c>
      <c r="BN12" s="167">
        <f>BM8-BM18-BM20-BM21-BO12</f>
        <v>0</v>
      </c>
      <c r="BO12" s="168"/>
    </row>
    <row r="13" spans="1:67" s="7" customFormat="1" ht="15.75">
      <c r="A13" s="28" t="s">
        <v>175</v>
      </c>
      <c r="B13" s="156" t="s">
        <v>34</v>
      </c>
      <c r="C13" s="192" t="s">
        <v>96</v>
      </c>
      <c r="D13" s="165" t="s">
        <v>96</v>
      </c>
      <c r="E13" s="165" t="s">
        <v>96</v>
      </c>
      <c r="F13" s="165" t="s">
        <v>96</v>
      </c>
      <c r="G13" s="169">
        <f>F8-F18-F20-F21</f>
        <v>2.914426618850029</v>
      </c>
      <c r="H13" s="192" t="s">
        <v>96</v>
      </c>
      <c r="I13" s="165" t="s">
        <v>96</v>
      </c>
      <c r="J13" s="165" t="s">
        <v>96</v>
      </c>
      <c r="K13" s="165" t="s">
        <v>96</v>
      </c>
      <c r="L13" s="169">
        <f>K8-K18-K20-K21</f>
        <v>1.2897998500000003</v>
      </c>
      <c r="M13" s="192" t="s">
        <v>96</v>
      </c>
      <c r="N13" s="165" t="s">
        <v>96</v>
      </c>
      <c r="O13" s="165" t="s">
        <v>96</v>
      </c>
      <c r="P13" s="165" t="s">
        <v>96</v>
      </c>
      <c r="Q13" s="169">
        <f>P8-P18-P20-P21</f>
        <v>1.4899005295000003</v>
      </c>
      <c r="R13" s="192" t="s">
        <v>96</v>
      </c>
      <c r="S13" s="165" t="s">
        <v>96</v>
      </c>
      <c r="T13" s="165" t="s">
        <v>96</v>
      </c>
      <c r="U13" s="165" t="s">
        <v>96</v>
      </c>
      <c r="V13" s="169">
        <f>U8-U18-U20-U21</f>
        <v>2.7797002165</v>
      </c>
      <c r="W13" s="192" t="s">
        <v>96</v>
      </c>
      <c r="X13" s="165" t="s">
        <v>96</v>
      </c>
      <c r="Y13" s="165" t="s">
        <v>96</v>
      </c>
      <c r="Z13" s="165" t="s">
        <v>96</v>
      </c>
      <c r="AA13" s="169">
        <f>Z8-Z18-Z20-Z21</f>
        <v>1.295204</v>
      </c>
      <c r="AB13" s="192" t="s">
        <v>96</v>
      </c>
      <c r="AC13" s="165" t="s">
        <v>96</v>
      </c>
      <c r="AD13" s="165" t="s">
        <v>96</v>
      </c>
      <c r="AE13" s="165" t="s">
        <v>96</v>
      </c>
      <c r="AF13" s="169">
        <f>AE8-AE18-AE20-AE21</f>
        <v>1.370216</v>
      </c>
      <c r="AG13" s="192" t="s">
        <v>96</v>
      </c>
      <c r="AH13" s="165" t="s">
        <v>96</v>
      </c>
      <c r="AI13" s="165" t="s">
        <v>96</v>
      </c>
      <c r="AJ13" s="165" t="s">
        <v>96</v>
      </c>
      <c r="AK13" s="169">
        <f>AJ8-AJ18-AJ20-AJ21</f>
        <v>2.66542</v>
      </c>
      <c r="AL13" s="192" t="s">
        <v>96</v>
      </c>
      <c r="AM13" s="165" t="s">
        <v>96</v>
      </c>
      <c r="AN13" s="165" t="s">
        <v>96</v>
      </c>
      <c r="AO13" s="165" t="s">
        <v>96</v>
      </c>
      <c r="AP13" s="169">
        <f>AO8-AO18-AO20-AO21</f>
        <v>1.2399466000000001</v>
      </c>
      <c r="AQ13" s="192" t="s">
        <v>96</v>
      </c>
      <c r="AR13" s="165" t="s">
        <v>96</v>
      </c>
      <c r="AS13" s="165" t="s">
        <v>96</v>
      </c>
      <c r="AT13" s="165" t="s">
        <v>96</v>
      </c>
      <c r="AU13" s="169">
        <f>AT8-AT18-AT20-AT21</f>
        <v>1.4073334</v>
      </c>
      <c r="AV13" s="192" t="s">
        <v>96</v>
      </c>
      <c r="AW13" s="165" t="s">
        <v>96</v>
      </c>
      <c r="AX13" s="165" t="s">
        <v>96</v>
      </c>
      <c r="AY13" s="165" t="s">
        <v>96</v>
      </c>
      <c r="AZ13" s="169">
        <f>AY8-AY18-AY20-AY21</f>
        <v>2.6472800000000003</v>
      </c>
      <c r="BA13" s="192" t="s">
        <v>96</v>
      </c>
      <c r="BB13" s="165" t="s">
        <v>96</v>
      </c>
      <c r="BC13" s="165" t="s">
        <v>96</v>
      </c>
      <c r="BD13" s="165" t="s">
        <v>96</v>
      </c>
      <c r="BE13" s="169">
        <f>BD8-BD18-BD20-BD21</f>
        <v>0</v>
      </c>
      <c r="BF13" s="192" t="s">
        <v>96</v>
      </c>
      <c r="BG13" s="165" t="s">
        <v>96</v>
      </c>
      <c r="BH13" s="165" t="s">
        <v>96</v>
      </c>
      <c r="BI13" s="165" t="s">
        <v>96</v>
      </c>
      <c r="BJ13" s="169">
        <f>BI8-BI18-BI20-BI21</f>
        <v>0</v>
      </c>
      <c r="BK13" s="192" t="s">
        <v>96</v>
      </c>
      <c r="BL13" s="165" t="s">
        <v>96</v>
      </c>
      <c r="BM13" s="165" t="s">
        <v>96</v>
      </c>
      <c r="BN13" s="165" t="s">
        <v>96</v>
      </c>
      <c r="BO13" s="169">
        <f>BN8-BN18-BN20-BN21</f>
        <v>0</v>
      </c>
    </row>
    <row r="14" spans="1:67" s="7" customFormat="1" ht="15.75">
      <c r="A14" s="28" t="s">
        <v>37</v>
      </c>
      <c r="B14" s="156" t="s">
        <v>178</v>
      </c>
      <c r="C14" s="106">
        <f>SUM(D14:G14)</f>
        <v>0</v>
      </c>
      <c r="D14" s="193"/>
      <c r="E14" s="193"/>
      <c r="F14" s="193"/>
      <c r="G14" s="168"/>
      <c r="H14" s="106">
        <f>SUM(I14:L14)</f>
        <v>0</v>
      </c>
      <c r="I14" s="193"/>
      <c r="J14" s="193"/>
      <c r="K14" s="193"/>
      <c r="L14" s="168"/>
      <c r="M14" s="106">
        <f>SUM(N14:Q14)</f>
        <v>0</v>
      </c>
      <c r="N14" s="193"/>
      <c r="O14" s="193"/>
      <c r="P14" s="193"/>
      <c r="Q14" s="168"/>
      <c r="R14" s="106">
        <f>SUM(S14:V14)</f>
        <v>0</v>
      </c>
      <c r="S14" s="193"/>
      <c r="T14" s="193"/>
      <c r="U14" s="193"/>
      <c r="V14" s="168"/>
      <c r="W14" s="106">
        <f>SUM(X14:AA14)</f>
        <v>0</v>
      </c>
      <c r="X14" s="193"/>
      <c r="Y14" s="193"/>
      <c r="Z14" s="193"/>
      <c r="AA14" s="168"/>
      <c r="AB14" s="106">
        <f>SUM(AC14:AF14)</f>
        <v>0</v>
      </c>
      <c r="AC14" s="193"/>
      <c r="AD14" s="193"/>
      <c r="AE14" s="193"/>
      <c r="AF14" s="168"/>
      <c r="AG14" s="106">
        <f>SUM(AH14:AK14)</f>
        <v>0</v>
      </c>
      <c r="AH14" s="193"/>
      <c r="AI14" s="193"/>
      <c r="AJ14" s="193"/>
      <c r="AK14" s="168"/>
      <c r="AL14" s="106">
        <f>SUM(AM14:AP14)</f>
        <v>0</v>
      </c>
      <c r="AM14" s="193"/>
      <c r="AN14" s="193"/>
      <c r="AO14" s="193"/>
      <c r="AP14" s="168"/>
      <c r="AQ14" s="106">
        <f>SUM(AR14:AU14)</f>
        <v>0</v>
      </c>
      <c r="AR14" s="193"/>
      <c r="AS14" s="193"/>
      <c r="AT14" s="193"/>
      <c r="AU14" s="168"/>
      <c r="AV14" s="106">
        <f>SUM(AW14:AZ14)</f>
        <v>0</v>
      </c>
      <c r="AW14" s="193"/>
      <c r="AX14" s="193"/>
      <c r="AY14" s="193"/>
      <c r="AZ14" s="168"/>
      <c r="BA14" s="106">
        <f>SUM(BB14:BE14)</f>
        <v>0</v>
      </c>
      <c r="BB14" s="193"/>
      <c r="BC14" s="193"/>
      <c r="BD14" s="193"/>
      <c r="BE14" s="168"/>
      <c r="BF14" s="106">
        <f>SUM(BG14:BJ14)</f>
        <v>0</v>
      </c>
      <c r="BG14" s="193"/>
      <c r="BH14" s="193"/>
      <c r="BI14" s="193"/>
      <c r="BJ14" s="168"/>
      <c r="BK14" s="106">
        <f>SUM(BL14:BO14)</f>
        <v>0</v>
      </c>
      <c r="BL14" s="193"/>
      <c r="BM14" s="193"/>
      <c r="BN14" s="193"/>
      <c r="BO14" s="168"/>
    </row>
    <row r="15" spans="1:67" s="7" customFormat="1" ht="15.75">
      <c r="A15" s="28" t="s">
        <v>38</v>
      </c>
      <c r="B15" s="156" t="s">
        <v>233</v>
      </c>
      <c r="C15" s="106">
        <f>SUM(D15:G15)</f>
        <v>0</v>
      </c>
      <c r="D15" s="166"/>
      <c r="E15" s="166"/>
      <c r="F15" s="166"/>
      <c r="G15" s="168"/>
      <c r="H15" s="106">
        <f>SUM(I15:L15)</f>
        <v>0</v>
      </c>
      <c r="I15" s="166"/>
      <c r="J15" s="166"/>
      <c r="K15" s="166"/>
      <c r="L15" s="168"/>
      <c r="M15" s="106">
        <f>SUM(N15:Q15)</f>
        <v>0</v>
      </c>
      <c r="N15" s="166"/>
      <c r="O15" s="166"/>
      <c r="P15" s="166"/>
      <c r="Q15" s="168"/>
      <c r="R15" s="106">
        <f>SUM(S15:V15)</f>
        <v>0</v>
      </c>
      <c r="S15" s="166"/>
      <c r="T15" s="166"/>
      <c r="U15" s="166"/>
      <c r="V15" s="168"/>
      <c r="W15" s="106">
        <f>SUM(X15:AA15)</f>
        <v>0</v>
      </c>
      <c r="X15" s="166"/>
      <c r="Y15" s="166"/>
      <c r="Z15" s="166"/>
      <c r="AA15" s="168"/>
      <c r="AB15" s="106">
        <f>SUM(AC15:AF15)</f>
        <v>0</v>
      </c>
      <c r="AC15" s="166"/>
      <c r="AD15" s="166"/>
      <c r="AE15" s="166"/>
      <c r="AF15" s="168"/>
      <c r="AG15" s="106">
        <f>SUM(AH15:AK15)</f>
        <v>0</v>
      </c>
      <c r="AH15" s="166"/>
      <c r="AI15" s="166"/>
      <c r="AJ15" s="166"/>
      <c r="AK15" s="168"/>
      <c r="AL15" s="106">
        <f>SUM(AM15:AP15)</f>
        <v>0</v>
      </c>
      <c r="AM15" s="166"/>
      <c r="AN15" s="166"/>
      <c r="AO15" s="166"/>
      <c r="AP15" s="168"/>
      <c r="AQ15" s="106">
        <f>SUM(AR15:AU15)</f>
        <v>0</v>
      </c>
      <c r="AR15" s="166"/>
      <c r="AS15" s="166"/>
      <c r="AT15" s="166"/>
      <c r="AU15" s="168"/>
      <c r="AV15" s="106">
        <f>SUM(AW15:AZ15)</f>
        <v>0</v>
      </c>
      <c r="AW15" s="166"/>
      <c r="AX15" s="166"/>
      <c r="AY15" s="166"/>
      <c r="AZ15" s="168"/>
      <c r="BA15" s="106">
        <f>SUM(BB15:BE15)</f>
        <v>0</v>
      </c>
      <c r="BB15" s="166"/>
      <c r="BC15" s="166"/>
      <c r="BD15" s="166"/>
      <c r="BE15" s="168"/>
      <c r="BF15" s="106">
        <f>SUM(BG15:BJ15)</f>
        <v>0</v>
      </c>
      <c r="BG15" s="166"/>
      <c r="BH15" s="166"/>
      <c r="BI15" s="166"/>
      <c r="BJ15" s="168"/>
      <c r="BK15" s="106">
        <f>SUM(BL15:BO15)</f>
        <v>0</v>
      </c>
      <c r="BL15" s="166"/>
      <c r="BM15" s="166"/>
      <c r="BN15" s="166"/>
      <c r="BO15" s="168"/>
    </row>
    <row r="16" spans="1:67" s="7" customFormat="1" ht="63">
      <c r="A16" s="28" t="s">
        <v>39</v>
      </c>
      <c r="B16" s="156" t="s">
        <v>582</v>
      </c>
      <c r="C16" s="106">
        <f>SUM(D16:G16)</f>
        <v>4.899</v>
      </c>
      <c r="D16" s="166">
        <v>4.899</v>
      </c>
      <c r="E16" s="166"/>
      <c r="F16" s="166"/>
      <c r="G16" s="168"/>
      <c r="H16" s="106">
        <f>SUM(I16:L16)</f>
        <v>2.225</v>
      </c>
      <c r="I16" s="166">
        <v>2.225</v>
      </c>
      <c r="J16" s="166"/>
      <c r="K16" s="166"/>
      <c r="L16" s="168"/>
      <c r="M16" s="106">
        <f>SUM(N16:Q16)</f>
        <v>2.4179</v>
      </c>
      <c r="N16" s="166">
        <v>2.4179</v>
      </c>
      <c r="O16" s="166"/>
      <c r="P16" s="166"/>
      <c r="Q16" s="168"/>
      <c r="R16" s="106">
        <f>SUM(S16:V16)</f>
        <v>4.6429</v>
      </c>
      <c r="S16" s="166">
        <v>4.6429</v>
      </c>
      <c r="T16" s="166"/>
      <c r="U16" s="166"/>
      <c r="V16" s="168"/>
      <c r="W16" s="106">
        <f>SUM(X16:AA16)</f>
        <v>2.38</v>
      </c>
      <c r="X16" s="166">
        <v>2.38</v>
      </c>
      <c r="Y16" s="166"/>
      <c r="Z16" s="166"/>
      <c r="AA16" s="168"/>
      <c r="AB16" s="106">
        <f>SUM(AC16:AF16)</f>
        <v>2.52</v>
      </c>
      <c r="AC16" s="166">
        <v>2.52</v>
      </c>
      <c r="AD16" s="166"/>
      <c r="AE16" s="166"/>
      <c r="AF16" s="168"/>
      <c r="AG16" s="106">
        <f>SUM(AH16:AK16)</f>
        <v>4.9</v>
      </c>
      <c r="AH16" s="166">
        <v>4.9</v>
      </c>
      <c r="AI16" s="166"/>
      <c r="AJ16" s="166"/>
      <c r="AK16" s="168"/>
      <c r="AL16" s="106">
        <f>SUM(AM16:AP16)</f>
        <v>2.303</v>
      </c>
      <c r="AM16" s="166">
        <v>2.303</v>
      </c>
      <c r="AN16" s="166"/>
      <c r="AO16" s="166"/>
      <c r="AP16" s="168"/>
      <c r="AQ16" s="106">
        <f>SUM(AR16:AU16)</f>
        <v>2.597</v>
      </c>
      <c r="AR16" s="166">
        <v>2.597</v>
      </c>
      <c r="AS16" s="166"/>
      <c r="AT16" s="166"/>
      <c r="AU16" s="168"/>
      <c r="AV16" s="106">
        <f>SUM(AW16:AZ16)</f>
        <v>4.9</v>
      </c>
      <c r="AW16" s="166">
        <v>4.9</v>
      </c>
      <c r="AX16" s="166"/>
      <c r="AY16" s="166"/>
      <c r="AZ16" s="168"/>
      <c r="BA16" s="106">
        <f>SUM(BB16:BE16)</f>
        <v>0</v>
      </c>
      <c r="BB16" s="166"/>
      <c r="BC16" s="166"/>
      <c r="BD16" s="166"/>
      <c r="BE16" s="168"/>
      <c r="BF16" s="106">
        <f>SUM(BG16:BJ16)</f>
        <v>0</v>
      </c>
      <c r="BG16" s="166"/>
      <c r="BH16" s="166"/>
      <c r="BI16" s="166"/>
      <c r="BJ16" s="168"/>
      <c r="BK16" s="106">
        <f>SUM(BL16:BO16)</f>
        <v>0</v>
      </c>
      <c r="BL16" s="166"/>
      <c r="BM16" s="166"/>
      <c r="BN16" s="166"/>
      <c r="BO16" s="168"/>
    </row>
    <row r="17" spans="1:67" s="7" customFormat="1" ht="31.5">
      <c r="A17" s="28" t="s">
        <v>40</v>
      </c>
      <c r="B17" s="156" t="s">
        <v>234</v>
      </c>
      <c r="C17" s="106">
        <f>SUM(D17:G17)</f>
        <v>0</v>
      </c>
      <c r="D17" s="166"/>
      <c r="E17" s="166"/>
      <c r="F17" s="166"/>
      <c r="G17" s="168"/>
      <c r="H17" s="106">
        <f>SUM(I17:L17)</f>
        <v>0</v>
      </c>
      <c r="I17" s="166"/>
      <c r="J17" s="166"/>
      <c r="K17" s="166"/>
      <c r="L17" s="168"/>
      <c r="M17" s="106">
        <f>SUM(N17:Q17)</f>
        <v>0</v>
      </c>
      <c r="N17" s="166"/>
      <c r="O17" s="166"/>
      <c r="P17" s="166"/>
      <c r="Q17" s="168"/>
      <c r="R17" s="106">
        <f>SUM(S17:V17)</f>
        <v>0</v>
      </c>
      <c r="S17" s="166"/>
      <c r="T17" s="166"/>
      <c r="U17" s="166"/>
      <c r="V17" s="168"/>
      <c r="W17" s="106">
        <f>SUM(X17:AA17)</f>
        <v>0</v>
      </c>
      <c r="X17" s="166"/>
      <c r="Y17" s="166"/>
      <c r="Z17" s="166"/>
      <c r="AA17" s="168"/>
      <c r="AB17" s="106">
        <f>SUM(AC17:AF17)</f>
        <v>0</v>
      </c>
      <c r="AC17" s="166"/>
      <c r="AD17" s="166"/>
      <c r="AE17" s="166"/>
      <c r="AF17" s="168"/>
      <c r="AG17" s="106">
        <f>SUM(AH17:AK17)</f>
        <v>0</v>
      </c>
      <c r="AH17" s="166"/>
      <c r="AI17" s="166"/>
      <c r="AJ17" s="166"/>
      <c r="AK17" s="168"/>
      <c r="AL17" s="106">
        <f>SUM(AM17:AP17)</f>
        <v>0</v>
      </c>
      <c r="AM17" s="166"/>
      <c r="AN17" s="166"/>
      <c r="AO17" s="166"/>
      <c r="AP17" s="168"/>
      <c r="AQ17" s="106">
        <f>SUM(AR17:AU17)</f>
        <v>0</v>
      </c>
      <c r="AR17" s="166"/>
      <c r="AS17" s="166"/>
      <c r="AT17" s="166"/>
      <c r="AU17" s="168"/>
      <c r="AV17" s="106">
        <f>SUM(AW17:AZ17)</f>
        <v>0</v>
      </c>
      <c r="AW17" s="166"/>
      <c r="AX17" s="166"/>
      <c r="AY17" s="166"/>
      <c r="AZ17" s="168"/>
      <c r="BA17" s="106">
        <f>SUM(BB17:BE17)</f>
        <v>0</v>
      </c>
      <c r="BB17" s="166"/>
      <c r="BC17" s="166"/>
      <c r="BD17" s="166"/>
      <c r="BE17" s="168"/>
      <c r="BF17" s="106">
        <f>SUM(BG17:BJ17)</f>
        <v>0</v>
      </c>
      <c r="BG17" s="166"/>
      <c r="BH17" s="166"/>
      <c r="BI17" s="166"/>
      <c r="BJ17" s="168"/>
      <c r="BK17" s="106">
        <f>SUM(BL17:BO17)</f>
        <v>0</v>
      </c>
      <c r="BL17" s="166"/>
      <c r="BM17" s="166"/>
      <c r="BN17" s="166"/>
      <c r="BO17" s="168"/>
    </row>
    <row r="18" spans="1:67" s="7" customFormat="1" ht="31.5">
      <c r="A18" s="28" t="s">
        <v>18</v>
      </c>
      <c r="B18" s="156" t="s">
        <v>47</v>
      </c>
      <c r="C18" s="106">
        <f>SUM(D18:G18)</f>
        <v>0.20579998443</v>
      </c>
      <c r="D18" s="159">
        <f>D8*D19/100</f>
        <v>0</v>
      </c>
      <c r="E18" s="159">
        <f>E8*E19/100</f>
        <v>0</v>
      </c>
      <c r="F18" s="159">
        <f>F8*F19/100</f>
        <v>0.186162</v>
      </c>
      <c r="G18" s="160">
        <f>G8*G19/100</f>
        <v>0.019637984430000005</v>
      </c>
      <c r="H18" s="106">
        <f>SUM(I18:L18)</f>
        <v>0.09040061642305001</v>
      </c>
      <c r="I18" s="159">
        <f>I8*I19/100</f>
        <v>0</v>
      </c>
      <c r="J18" s="159">
        <f>J8*J19/100</f>
        <v>0</v>
      </c>
      <c r="K18" s="159">
        <f>K8*K19/100</f>
        <v>0.08200015000000001</v>
      </c>
      <c r="L18" s="160">
        <f>L8*L19/100</f>
        <v>0.008400466423050002</v>
      </c>
      <c r="M18" s="106">
        <f>SUM(N18:Q18)</f>
        <v>0.0975988996115685</v>
      </c>
      <c r="N18" s="159">
        <f>N8*N19/100</f>
        <v>0</v>
      </c>
      <c r="O18" s="159">
        <f>O8*O19/100</f>
        <v>0</v>
      </c>
      <c r="P18" s="159">
        <f>P8*P19/100</f>
        <v>0.0879994705</v>
      </c>
      <c r="Q18" s="160">
        <f>Q8*Q19/100</f>
        <v>0.009599429111568502</v>
      </c>
      <c r="R18" s="106">
        <f>SUM(S18:V18)</f>
        <v>0.18800112210205402</v>
      </c>
      <c r="S18" s="159">
        <f>S8*S19/100</f>
        <v>0</v>
      </c>
      <c r="T18" s="159">
        <f>T8*T19/100</f>
        <v>0</v>
      </c>
      <c r="U18" s="159">
        <f>U8*U19/100</f>
        <v>0.16999978350000003</v>
      </c>
      <c r="V18" s="160">
        <f>V8*V19/100</f>
        <v>0.018001338602054</v>
      </c>
      <c r="W18" s="106">
        <f>SUM(X18:AA18)</f>
        <v>0.090000040172</v>
      </c>
      <c r="X18" s="159">
        <f>X8*X19/100</f>
        <v>0</v>
      </c>
      <c r="Y18" s="159">
        <f>Y8*Y19/100</f>
        <v>0</v>
      </c>
      <c r="Z18" s="159">
        <f>Z8*Z19/100</f>
        <v>0.081396</v>
      </c>
      <c r="AA18" s="160">
        <f>AA8*AA19/100</f>
        <v>0.008604040172</v>
      </c>
      <c r="AB18" s="106">
        <f>SUM(AC18:AF18)</f>
        <v>0.09520002127999999</v>
      </c>
      <c r="AC18" s="159">
        <f>AC8*AC19/100</f>
        <v>0</v>
      </c>
      <c r="AD18" s="159">
        <f>AD8*AD19/100</f>
        <v>0</v>
      </c>
      <c r="AE18" s="159">
        <f>AE8*AE19/100</f>
        <v>0.086184</v>
      </c>
      <c r="AF18" s="160">
        <f>AF8*AF19/100</f>
        <v>0.009016021280000001</v>
      </c>
      <c r="AG18" s="106">
        <f>SUM(AH18:AK18)</f>
        <v>0.18520109161999998</v>
      </c>
      <c r="AH18" s="159">
        <f>AH8*AH19/100</f>
        <v>0</v>
      </c>
      <c r="AI18" s="159">
        <f>AI8*AI19/100</f>
        <v>0</v>
      </c>
      <c r="AJ18" s="159">
        <f>AJ8*AJ19/100</f>
        <v>0.16757999999999998</v>
      </c>
      <c r="AK18" s="160">
        <f>AK8*AK19/100</f>
        <v>0.01762109162</v>
      </c>
      <c r="AL18" s="106">
        <f>SUM(AM18:AP18)</f>
        <v>0.0952506869726</v>
      </c>
      <c r="AM18" s="159">
        <f>AM8*AM19/100</f>
        <v>0</v>
      </c>
      <c r="AN18" s="159">
        <f>AN8*AN19/100</f>
        <v>0</v>
      </c>
      <c r="AO18" s="159">
        <f>AO8*AO19/100</f>
        <v>0.0870534</v>
      </c>
      <c r="AP18" s="160">
        <f>AP8*AP19/100</f>
        <v>0.0081972869726</v>
      </c>
      <c r="AQ18" s="106">
        <f>SUM(AR18:AU18)</f>
        <v>0.1074704811074</v>
      </c>
      <c r="AR18" s="159">
        <f>AR8*AR19/100</f>
        <v>0</v>
      </c>
      <c r="AS18" s="159">
        <f>AS8*AS19/100</f>
        <v>0</v>
      </c>
      <c r="AT18" s="159">
        <f>AT8*AT19/100</f>
        <v>0.09816659999999999</v>
      </c>
      <c r="AU18" s="160">
        <f>AU8*AU19/100</f>
        <v>0.0093038811074</v>
      </c>
      <c r="AV18" s="106">
        <f>SUM(AW18:AZ18)</f>
        <v>0.20272116808</v>
      </c>
      <c r="AW18" s="159">
        <f>AW8*AW19/100</f>
        <v>0</v>
      </c>
      <c r="AX18" s="159">
        <f>AX8*AX19/100</f>
        <v>0</v>
      </c>
      <c r="AY18" s="159">
        <f>AY8*AY19/100</f>
        <v>0.18522000000000002</v>
      </c>
      <c r="AZ18" s="160">
        <f>AZ8*AZ19/100</f>
        <v>0.017501168080000004</v>
      </c>
      <c r="BA18" s="106">
        <f>SUM(BB18:BE18)</f>
        <v>0</v>
      </c>
      <c r="BB18" s="159">
        <f>BB8*BB19/100</f>
        <v>0</v>
      </c>
      <c r="BC18" s="159">
        <f>BC8*BC19/100</f>
        <v>0</v>
      </c>
      <c r="BD18" s="159">
        <f>BD8*BD19/100</f>
        <v>0</v>
      </c>
      <c r="BE18" s="160">
        <f>BE8*BE19/100</f>
        <v>0</v>
      </c>
      <c r="BF18" s="106">
        <f>SUM(BG18:BJ18)</f>
        <v>0</v>
      </c>
      <c r="BG18" s="159">
        <f>BG8*BG19/100</f>
        <v>0</v>
      </c>
      <c r="BH18" s="159">
        <f>BH8*BH19/100</f>
        <v>0</v>
      </c>
      <c r="BI18" s="159">
        <f>BI8*BI19/100</f>
        <v>0</v>
      </c>
      <c r="BJ18" s="160">
        <f>BJ8*BJ19/100</f>
        <v>0</v>
      </c>
      <c r="BK18" s="106">
        <f>SUM(BL18:BO18)</f>
        <v>0</v>
      </c>
      <c r="BL18" s="159">
        <f>BL8*BL19/100</f>
        <v>0</v>
      </c>
      <c r="BM18" s="159">
        <f>BM8*BM19/100</f>
        <v>0</v>
      </c>
      <c r="BN18" s="159">
        <f>BN8*BN19/100</f>
        <v>0</v>
      </c>
      <c r="BO18" s="160">
        <f>BO8*BO19/100</f>
        <v>0</v>
      </c>
    </row>
    <row r="19" spans="1:67" s="7" customFormat="1" ht="15.75">
      <c r="A19" s="28" t="s">
        <v>7</v>
      </c>
      <c r="B19" s="156" t="s">
        <v>232</v>
      </c>
      <c r="C19" s="106">
        <f>IF(C8=0,0,C18/C8*100)</f>
        <v>4.200857000000001</v>
      </c>
      <c r="D19" s="107"/>
      <c r="E19" s="107"/>
      <c r="F19" s="1038">
        <v>3.8</v>
      </c>
      <c r="G19" s="1039">
        <v>0.6738198279889694</v>
      </c>
      <c r="H19" s="106">
        <f>IF(H8=0,0,H18/H8*100)</f>
        <v>4.062949052721348</v>
      </c>
      <c r="I19" s="107"/>
      <c r="J19" s="107"/>
      <c r="K19" s="107">
        <v>3.6854</v>
      </c>
      <c r="L19" s="108">
        <v>0.6513</v>
      </c>
      <c r="M19" s="106">
        <f>IF(M8=0,0,M18/M8*100)</f>
        <v>4.036515141716716</v>
      </c>
      <c r="N19" s="107"/>
      <c r="O19" s="107"/>
      <c r="P19" s="107">
        <v>3.6395</v>
      </c>
      <c r="Q19" s="108">
        <v>0.6443</v>
      </c>
      <c r="R19" s="106">
        <f>IF(R8=0,0,R18/R8*100)</f>
        <v>4.049217560189839</v>
      </c>
      <c r="S19" s="107"/>
      <c r="T19" s="107"/>
      <c r="U19" s="107">
        <v>3.6615</v>
      </c>
      <c r="V19" s="108">
        <v>0.6476</v>
      </c>
      <c r="W19" s="106">
        <f>IF(W8=0,0,W18/W8*100)</f>
        <v>3.7815142929411767</v>
      </c>
      <c r="X19" s="107"/>
      <c r="Y19" s="107"/>
      <c r="Z19" s="107">
        <v>3.42</v>
      </c>
      <c r="AA19" s="108">
        <v>0.6643</v>
      </c>
      <c r="AB19" s="106">
        <f>IF(AB8=0,0,AB18/AB8*100)</f>
        <v>3.7777786222222214</v>
      </c>
      <c r="AC19" s="107"/>
      <c r="AD19" s="107"/>
      <c r="AE19" s="107">
        <v>3.42</v>
      </c>
      <c r="AF19" s="108">
        <v>0.658</v>
      </c>
      <c r="AG19" s="106">
        <f>IF(AG8=0,0,AG18/AG8*100)</f>
        <v>3.779614114693877</v>
      </c>
      <c r="AH19" s="107"/>
      <c r="AI19" s="107"/>
      <c r="AJ19" s="107">
        <v>3.42</v>
      </c>
      <c r="AK19" s="108">
        <v>0.6611</v>
      </c>
      <c r="AL19" s="106">
        <f>IF(AL8=0,0,AL18/AL8*100)</f>
        <v>4.135939512488059</v>
      </c>
      <c r="AM19" s="107"/>
      <c r="AN19" s="107"/>
      <c r="AO19" s="107">
        <v>3.78</v>
      </c>
      <c r="AP19" s="108">
        <v>0.6611</v>
      </c>
      <c r="AQ19" s="106">
        <f>IF(AQ8=0,0,AQ18/AQ8*100)</f>
        <v>4.138254952152484</v>
      </c>
      <c r="AR19" s="107"/>
      <c r="AS19" s="107"/>
      <c r="AT19" s="107">
        <v>3.78</v>
      </c>
      <c r="AU19" s="108">
        <v>0.6611</v>
      </c>
      <c r="AV19" s="106">
        <f>IF(AV8=0,0,AV18/AV8*100)</f>
        <v>4.137166695510204</v>
      </c>
      <c r="AW19" s="107"/>
      <c r="AX19" s="107"/>
      <c r="AY19" s="107">
        <v>3.78</v>
      </c>
      <c r="AZ19" s="108">
        <v>0.6611</v>
      </c>
      <c r="BA19" s="106">
        <f>IF(BA8=0,0,BA18/BA8*100)</f>
        <v>0</v>
      </c>
      <c r="BB19" s="107"/>
      <c r="BC19" s="107"/>
      <c r="BD19" s="107"/>
      <c r="BE19" s="108"/>
      <c r="BF19" s="106">
        <f>IF(BF8=0,0,BF18/BF8*100)</f>
        <v>0</v>
      </c>
      <c r="BG19" s="107"/>
      <c r="BH19" s="107"/>
      <c r="BI19" s="107"/>
      <c r="BJ19" s="108"/>
      <c r="BK19" s="106">
        <f>IF(BK8=0,0,BK18/BK8*100)</f>
        <v>0</v>
      </c>
      <c r="BL19" s="107"/>
      <c r="BM19" s="107"/>
      <c r="BN19" s="107"/>
      <c r="BO19" s="108"/>
    </row>
    <row r="20" spans="1:67" s="7" customFormat="1" ht="47.25">
      <c r="A20" s="28" t="s">
        <v>19</v>
      </c>
      <c r="B20" s="156" t="s">
        <v>179</v>
      </c>
      <c r="C20" s="106">
        <f>SUM(D20:G20)</f>
        <v>0</v>
      </c>
      <c r="D20" s="107"/>
      <c r="E20" s="107"/>
      <c r="F20" s="107"/>
      <c r="G20" s="108"/>
      <c r="H20" s="106">
        <f>SUM(I20:L20)</f>
        <v>0</v>
      </c>
      <c r="I20" s="107"/>
      <c r="J20" s="107"/>
      <c r="K20" s="107"/>
      <c r="L20" s="108"/>
      <c r="M20" s="106">
        <f>SUM(N20:Q20)</f>
        <v>0</v>
      </c>
      <c r="N20" s="107"/>
      <c r="O20" s="107"/>
      <c r="P20" s="107"/>
      <c r="Q20" s="108"/>
      <c r="R20" s="106">
        <f>SUM(S20:V20)</f>
        <v>0</v>
      </c>
      <c r="S20" s="107"/>
      <c r="T20" s="107"/>
      <c r="U20" s="107"/>
      <c r="V20" s="108"/>
      <c r="W20" s="106">
        <f>SUM(X20:AA20)</f>
        <v>0</v>
      </c>
      <c r="X20" s="107"/>
      <c r="Y20" s="107"/>
      <c r="Z20" s="107"/>
      <c r="AA20" s="108"/>
      <c r="AB20" s="106">
        <f>SUM(AC20:AF20)</f>
        <v>0</v>
      </c>
      <c r="AC20" s="107"/>
      <c r="AD20" s="107"/>
      <c r="AE20" s="107"/>
      <c r="AF20" s="108"/>
      <c r="AG20" s="106">
        <f>SUM(AH20:AK20)</f>
        <v>0</v>
      </c>
      <c r="AH20" s="107"/>
      <c r="AI20" s="107"/>
      <c r="AJ20" s="107"/>
      <c r="AK20" s="108"/>
      <c r="AL20" s="106">
        <f>SUM(AM20:AP20)</f>
        <v>0</v>
      </c>
      <c r="AM20" s="107"/>
      <c r="AN20" s="107"/>
      <c r="AO20" s="107"/>
      <c r="AP20" s="108"/>
      <c r="AQ20" s="106">
        <f>SUM(AR20:AU20)</f>
        <v>0</v>
      </c>
      <c r="AR20" s="107"/>
      <c r="AS20" s="107"/>
      <c r="AT20" s="107"/>
      <c r="AU20" s="108"/>
      <c r="AV20" s="106">
        <f>SUM(AW20:AZ20)</f>
        <v>0</v>
      </c>
      <c r="AW20" s="107"/>
      <c r="AX20" s="107"/>
      <c r="AY20" s="107"/>
      <c r="AZ20" s="108"/>
      <c r="BA20" s="106">
        <f>SUM(BB20:BE20)</f>
        <v>0</v>
      </c>
      <c r="BB20" s="107"/>
      <c r="BC20" s="107"/>
      <c r="BD20" s="107"/>
      <c r="BE20" s="108"/>
      <c r="BF20" s="106">
        <f>SUM(BG20:BJ20)</f>
        <v>0</v>
      </c>
      <c r="BG20" s="107"/>
      <c r="BH20" s="107"/>
      <c r="BI20" s="107"/>
      <c r="BJ20" s="108"/>
      <c r="BK20" s="106">
        <f>SUM(BL20:BO20)</f>
        <v>0</v>
      </c>
      <c r="BL20" s="107"/>
      <c r="BM20" s="107"/>
      <c r="BN20" s="107"/>
      <c r="BO20" s="108"/>
    </row>
    <row r="21" spans="1:67" s="7" customFormat="1" ht="15.75">
      <c r="A21" s="28" t="s">
        <v>20</v>
      </c>
      <c r="B21" s="156" t="s">
        <v>48</v>
      </c>
      <c r="C21" s="106">
        <f>SUM(D21:G21)</f>
        <v>4.6932000155699996</v>
      </c>
      <c r="D21" s="159">
        <f>D22+D23+D24</f>
        <v>0</v>
      </c>
      <c r="E21" s="159">
        <f>E22+E23+E24</f>
        <v>0</v>
      </c>
      <c r="F21" s="159">
        <f>F22+F23+F24</f>
        <v>1.7984113811499705</v>
      </c>
      <c r="G21" s="160">
        <f>G8-G18-G20</f>
        <v>2.894788634420029</v>
      </c>
      <c r="H21" s="106">
        <f>SUM(I21:L21)</f>
        <v>2.1345993835769503</v>
      </c>
      <c r="I21" s="159">
        <f>I22+I23+I24</f>
        <v>0</v>
      </c>
      <c r="J21" s="159">
        <f>J22+J23+J24</f>
        <v>0</v>
      </c>
      <c r="K21" s="159">
        <f>K22+K23+K24</f>
        <v>0.8532</v>
      </c>
      <c r="L21" s="160">
        <f>L8-L18-L20</f>
        <v>1.2813993835769504</v>
      </c>
      <c r="M21" s="106">
        <f>SUM(N21:Q21)</f>
        <v>2.320301100388432</v>
      </c>
      <c r="N21" s="159">
        <f>N22+N23+N24</f>
        <v>0</v>
      </c>
      <c r="O21" s="159">
        <f>O22+O23+O24</f>
        <v>0</v>
      </c>
      <c r="P21" s="159">
        <f>P22+P23+P24</f>
        <v>0.84</v>
      </c>
      <c r="Q21" s="160">
        <f>Q8-Q18-Q20</f>
        <v>1.4803011003884319</v>
      </c>
      <c r="R21" s="106">
        <f>SUM(S21:V21)</f>
        <v>4.454898877897946</v>
      </c>
      <c r="S21" s="159">
        <f>S22+S23+S24</f>
        <v>0</v>
      </c>
      <c r="T21" s="159">
        <f>T22+T23+T24</f>
        <v>0</v>
      </c>
      <c r="U21" s="159">
        <f>U22+U23+U24</f>
        <v>1.6932</v>
      </c>
      <c r="V21" s="160">
        <f>V8-V18-V20</f>
        <v>2.7616988778979463</v>
      </c>
      <c r="W21" s="106">
        <f>SUM(X21:AA21)</f>
        <v>2.289999959828</v>
      </c>
      <c r="X21" s="159">
        <f>X22+X23+X24</f>
        <v>0</v>
      </c>
      <c r="Y21" s="159">
        <f>Y22+Y23+Y24</f>
        <v>0</v>
      </c>
      <c r="Z21" s="159">
        <f>Z22+Z23+Z24</f>
        <v>1.0034</v>
      </c>
      <c r="AA21" s="160">
        <f>AA8-AA18-AA20</f>
        <v>1.286599959828</v>
      </c>
      <c r="AB21" s="106">
        <f>SUM(AC21:AF21)</f>
        <v>2.4247999787200003</v>
      </c>
      <c r="AC21" s="159">
        <f>AC22+AC23+AC24</f>
        <v>0</v>
      </c>
      <c r="AD21" s="159">
        <f>AD22+AD23+AD24</f>
        <v>0</v>
      </c>
      <c r="AE21" s="159">
        <f>AE22+AE23+AE24</f>
        <v>1.0636</v>
      </c>
      <c r="AF21" s="160">
        <f>AF8-AF18-AF20</f>
        <v>1.3611999787200002</v>
      </c>
      <c r="AG21" s="106">
        <f>SUM(AH21:AK21)</f>
        <v>4.714798908380001</v>
      </c>
      <c r="AH21" s="159">
        <f>AH22+AH23+AH24</f>
        <v>0</v>
      </c>
      <c r="AI21" s="159">
        <f>AI22+AI23+AI24</f>
        <v>0</v>
      </c>
      <c r="AJ21" s="159">
        <f>AJ22+AJ23+AJ24</f>
        <v>2.067</v>
      </c>
      <c r="AK21" s="160">
        <f>AK8-AK18-AK20</f>
        <v>2.64779890838</v>
      </c>
      <c r="AL21" s="106">
        <f>SUM(AM21:AP21)</f>
        <v>2.2077493130274</v>
      </c>
      <c r="AM21" s="159">
        <f>AM22+AM23+AM24</f>
        <v>0</v>
      </c>
      <c r="AN21" s="159">
        <f>AN22+AN23+AN24</f>
        <v>0</v>
      </c>
      <c r="AO21" s="159">
        <f>AO22+AO23+AO24</f>
        <v>0.976</v>
      </c>
      <c r="AP21" s="160">
        <f>AP8-AP18-AP20</f>
        <v>1.2317493130274002</v>
      </c>
      <c r="AQ21" s="106">
        <f>SUM(AR21:AU21)</f>
        <v>2.4895295188926</v>
      </c>
      <c r="AR21" s="159">
        <f>AR22+AR23+AR24</f>
        <v>0</v>
      </c>
      <c r="AS21" s="159">
        <f>AS22+AS23+AS24</f>
        <v>0</v>
      </c>
      <c r="AT21" s="159">
        <f>AT22+AT23+AT24</f>
        <v>1.0915000000000001</v>
      </c>
      <c r="AU21" s="160">
        <f>AU8-AU18-AU20</f>
        <v>1.3980295188926</v>
      </c>
      <c r="AV21" s="106">
        <f>SUM(AW21:AZ21)</f>
        <v>4.69727883192</v>
      </c>
      <c r="AW21" s="159">
        <f>AW22+AW23+AW24</f>
        <v>0</v>
      </c>
      <c r="AX21" s="159">
        <f>AX22+AX23+AX24</f>
        <v>0</v>
      </c>
      <c r="AY21" s="159">
        <f>AY22+AY23+AY24</f>
        <v>2.0675</v>
      </c>
      <c r="AZ21" s="160">
        <f>AZ8-AZ18-AZ20</f>
        <v>2.6297788319200004</v>
      </c>
      <c r="BA21" s="106">
        <f>SUM(BB21:BE21)</f>
        <v>0</v>
      </c>
      <c r="BB21" s="159">
        <f>BB22+BB23+BB24</f>
        <v>0</v>
      </c>
      <c r="BC21" s="159">
        <f>BC22+BC23+BC24</f>
        <v>0</v>
      </c>
      <c r="BD21" s="159">
        <f>BD22+BD23+BD24</f>
        <v>0</v>
      </c>
      <c r="BE21" s="160">
        <f>BE8-BE18-BE20</f>
        <v>0</v>
      </c>
      <c r="BF21" s="106">
        <f>SUM(BG21:BJ21)</f>
        <v>0</v>
      </c>
      <c r="BG21" s="159">
        <f>BG22+BG23+BG24</f>
        <v>0</v>
      </c>
      <c r="BH21" s="159">
        <f>BH22+BH23+BH24</f>
        <v>0</v>
      </c>
      <c r="BI21" s="159">
        <f>BI22+BI23+BI24</f>
        <v>0</v>
      </c>
      <c r="BJ21" s="160">
        <f>BJ8-BJ18-BJ20</f>
        <v>0</v>
      </c>
      <c r="BK21" s="106">
        <f>SUM(BL21:BO21)</f>
        <v>0</v>
      </c>
      <c r="BL21" s="159">
        <f>BL22+BL23+BL24</f>
        <v>0</v>
      </c>
      <c r="BM21" s="159">
        <f>BM22+BM23+BM24</f>
        <v>0</v>
      </c>
      <c r="BN21" s="159">
        <f>BN22+BN23+BN24</f>
        <v>0</v>
      </c>
      <c r="BO21" s="160">
        <f>BO8-BO18-BO20</f>
        <v>0</v>
      </c>
    </row>
    <row r="22" spans="1:67" s="7" customFormat="1" ht="24" customHeight="1">
      <c r="A22" s="28" t="s">
        <v>176</v>
      </c>
      <c r="B22" s="156" t="s">
        <v>602</v>
      </c>
      <c r="C22" s="106">
        <f>SUM(D22:G22)</f>
        <v>2.7970000155699997</v>
      </c>
      <c r="D22" s="107"/>
      <c r="E22" s="107"/>
      <c r="F22" s="1038"/>
      <c r="G22" s="1039">
        <v>2.7970000155699997</v>
      </c>
      <c r="H22" s="106">
        <f>SUM(I22:L22)</f>
        <v>1.2462</v>
      </c>
      <c r="I22" s="107"/>
      <c r="J22" s="107"/>
      <c r="K22" s="107"/>
      <c r="L22" s="108">
        <v>1.2462</v>
      </c>
      <c r="M22" s="106">
        <f>SUM(N22:Q22)</f>
        <v>1.4537</v>
      </c>
      <c r="N22" s="107"/>
      <c r="O22" s="107"/>
      <c r="P22" s="107"/>
      <c r="Q22" s="108">
        <v>1.4537</v>
      </c>
      <c r="R22" s="106">
        <f>SUM(S22:V22)</f>
        <v>2.6999</v>
      </c>
      <c r="S22" s="107"/>
      <c r="T22" s="107"/>
      <c r="U22" s="107"/>
      <c r="V22" s="108">
        <v>2.6999</v>
      </c>
      <c r="W22" s="106">
        <f>SUM(X22:AA22)</f>
        <v>1.23</v>
      </c>
      <c r="X22" s="107"/>
      <c r="Y22" s="107"/>
      <c r="Z22" s="107"/>
      <c r="AA22" s="108">
        <v>1.23</v>
      </c>
      <c r="AB22" s="106">
        <f>SUM(AC22:AF22)</f>
        <v>1.3148</v>
      </c>
      <c r="AC22" s="107"/>
      <c r="AD22" s="107"/>
      <c r="AE22" s="107"/>
      <c r="AF22" s="108">
        <v>1.3148</v>
      </c>
      <c r="AG22" s="106">
        <f>SUM(AH22:AK22)</f>
        <v>2.5448</v>
      </c>
      <c r="AH22" s="107"/>
      <c r="AI22" s="107"/>
      <c r="AJ22" s="107"/>
      <c r="AK22" s="108">
        <v>2.5448</v>
      </c>
      <c r="AL22" s="106">
        <f>SUM(AM22:AP22)</f>
        <v>1.1747</v>
      </c>
      <c r="AM22" s="107"/>
      <c r="AN22" s="107"/>
      <c r="AO22" s="107"/>
      <c r="AP22" s="108">
        <v>1.1747</v>
      </c>
      <c r="AQ22" s="106">
        <f>SUM(AR22:AU22)</f>
        <v>1.352</v>
      </c>
      <c r="AR22" s="107"/>
      <c r="AS22" s="107"/>
      <c r="AT22" s="107"/>
      <c r="AU22" s="108">
        <v>1.352</v>
      </c>
      <c r="AV22" s="106">
        <f>SUM(AW22:AZ22)</f>
        <v>2.5268</v>
      </c>
      <c r="AW22" s="107"/>
      <c r="AX22" s="107"/>
      <c r="AY22" s="107"/>
      <c r="AZ22" s="108">
        <v>2.5268</v>
      </c>
      <c r="BA22" s="106">
        <f>SUM(BB22:BE22)</f>
        <v>0</v>
      </c>
      <c r="BB22" s="107"/>
      <c r="BC22" s="107"/>
      <c r="BD22" s="107"/>
      <c r="BE22" s="108"/>
      <c r="BF22" s="106">
        <f>SUM(BG22:BJ22)</f>
        <v>0</v>
      </c>
      <c r="BG22" s="107"/>
      <c r="BH22" s="107"/>
      <c r="BI22" s="107"/>
      <c r="BJ22" s="108"/>
      <c r="BK22" s="106">
        <f>SUM(BL22:BO22)</f>
        <v>0</v>
      </c>
      <c r="BL22" s="107"/>
      <c r="BM22" s="107"/>
      <c r="BN22" s="107"/>
      <c r="BO22" s="108"/>
    </row>
    <row r="23" spans="1:67" s="7" customFormat="1" ht="31.5">
      <c r="A23" s="194" t="s">
        <v>177</v>
      </c>
      <c r="B23" s="156" t="s">
        <v>583</v>
      </c>
      <c r="C23" s="106">
        <f>SUM(D23:G23)</f>
        <v>1.8961999999999999</v>
      </c>
      <c r="D23" s="171"/>
      <c r="E23" s="171"/>
      <c r="F23" s="1052">
        <v>1.7984113811499705</v>
      </c>
      <c r="G23" s="1053">
        <v>0.09778861885002943</v>
      </c>
      <c r="H23" s="106">
        <f>SUM(I23:L23)</f>
        <v>0.5242</v>
      </c>
      <c r="I23" s="171"/>
      <c r="J23" s="171"/>
      <c r="K23" s="171">
        <v>0.489</v>
      </c>
      <c r="L23" s="172">
        <v>0.0352</v>
      </c>
      <c r="M23" s="106">
        <f>SUM(N23:Q23)</f>
        <v>0.4405</v>
      </c>
      <c r="N23" s="171"/>
      <c r="O23" s="171"/>
      <c r="P23" s="171">
        <v>0.4139</v>
      </c>
      <c r="Q23" s="172">
        <v>0.0266</v>
      </c>
      <c r="R23" s="106">
        <f>SUM(S23:V23)</f>
        <v>0.9647</v>
      </c>
      <c r="S23" s="171"/>
      <c r="T23" s="171"/>
      <c r="U23" s="171">
        <v>0.9029</v>
      </c>
      <c r="V23" s="172">
        <v>0.0618</v>
      </c>
      <c r="W23" s="106">
        <f>SUM(X23:AA23)</f>
        <v>1.0469</v>
      </c>
      <c r="X23" s="171"/>
      <c r="Y23" s="171"/>
      <c r="Z23" s="171">
        <v>0.9903</v>
      </c>
      <c r="AA23" s="172">
        <v>0.0566</v>
      </c>
      <c r="AB23" s="106">
        <f>SUM(AC23:AF23)</f>
        <v>0.631</v>
      </c>
      <c r="AC23" s="171"/>
      <c r="AD23" s="171"/>
      <c r="AE23" s="171">
        <v>0.5846</v>
      </c>
      <c r="AF23" s="172">
        <v>0.0464</v>
      </c>
      <c r="AG23" s="106">
        <f>SUM(AH23:AK23)</f>
        <v>2.6779</v>
      </c>
      <c r="AH23" s="171"/>
      <c r="AI23" s="171"/>
      <c r="AJ23" s="171">
        <v>1.5749</v>
      </c>
      <c r="AK23" s="172">
        <v>1.103</v>
      </c>
      <c r="AL23" s="106">
        <f>SUM(AM23:AP23)</f>
        <v>0.9806</v>
      </c>
      <c r="AM23" s="171"/>
      <c r="AN23" s="171"/>
      <c r="AO23" s="171">
        <v>0.9236</v>
      </c>
      <c r="AP23" s="172">
        <v>0.057</v>
      </c>
      <c r="AQ23" s="106">
        <f>SUM(AR23:AU23)</f>
        <v>1.0874000000000001</v>
      </c>
      <c r="AR23" s="171"/>
      <c r="AS23" s="171"/>
      <c r="AT23" s="171">
        <v>1.0414</v>
      </c>
      <c r="AU23" s="172">
        <v>0.046</v>
      </c>
      <c r="AV23" s="106">
        <f>SUM(AW23:AZ23)</f>
        <v>2.068</v>
      </c>
      <c r="AW23" s="171"/>
      <c r="AX23" s="171"/>
      <c r="AY23" s="171">
        <v>1.965</v>
      </c>
      <c r="AZ23" s="172">
        <v>0.103</v>
      </c>
      <c r="BA23" s="106">
        <f>SUM(BB23:BE23)</f>
        <v>0</v>
      </c>
      <c r="BB23" s="171"/>
      <c r="BC23" s="171"/>
      <c r="BD23" s="171"/>
      <c r="BE23" s="172"/>
      <c r="BF23" s="106">
        <f>SUM(BG23:BJ23)</f>
        <v>0</v>
      </c>
      <c r="BG23" s="171"/>
      <c r="BH23" s="171"/>
      <c r="BI23" s="171"/>
      <c r="BJ23" s="172"/>
      <c r="BK23" s="106">
        <f>SUM(BL23:BO23)</f>
        <v>0</v>
      </c>
      <c r="BL23" s="171"/>
      <c r="BM23" s="171"/>
      <c r="BN23" s="171"/>
      <c r="BO23" s="172"/>
    </row>
    <row r="24" spans="1:67" s="7" customFormat="1" ht="32.25" thickBot="1">
      <c r="A24" s="173" t="s">
        <v>180</v>
      </c>
      <c r="B24" s="174" t="s">
        <v>584</v>
      </c>
      <c r="C24" s="175">
        <f>SUM(D24:G24)</f>
        <v>0</v>
      </c>
      <c r="D24" s="176"/>
      <c r="E24" s="176"/>
      <c r="F24" s="176"/>
      <c r="G24" s="177"/>
      <c r="H24" s="175">
        <f>SUM(I24:L24)</f>
        <v>0.3642</v>
      </c>
      <c r="I24" s="176"/>
      <c r="J24" s="176"/>
      <c r="K24" s="176">
        <v>0.3642</v>
      </c>
      <c r="L24" s="177"/>
      <c r="M24" s="175">
        <f>SUM(N24:Q24)</f>
        <v>0.4261</v>
      </c>
      <c r="N24" s="176"/>
      <c r="O24" s="176"/>
      <c r="P24" s="176">
        <v>0.4261</v>
      </c>
      <c r="Q24" s="177"/>
      <c r="R24" s="175">
        <f>SUM(S24:V24)</f>
        <v>0.7903</v>
      </c>
      <c r="S24" s="176"/>
      <c r="T24" s="176"/>
      <c r="U24" s="176">
        <v>0.7903</v>
      </c>
      <c r="V24" s="177"/>
      <c r="W24" s="175">
        <f>SUM(X24:AA24)</f>
        <v>0.0131</v>
      </c>
      <c r="X24" s="176"/>
      <c r="Y24" s="176"/>
      <c r="Z24" s="176">
        <v>0.0131</v>
      </c>
      <c r="AA24" s="177"/>
      <c r="AB24" s="175">
        <f>SUM(AC24:AF24)</f>
        <v>0.479</v>
      </c>
      <c r="AC24" s="176"/>
      <c r="AD24" s="176"/>
      <c r="AE24" s="176">
        <v>0.479</v>
      </c>
      <c r="AF24" s="177"/>
      <c r="AG24" s="175">
        <f>SUM(AH24:AK24)</f>
        <v>0.4921</v>
      </c>
      <c r="AH24" s="176"/>
      <c r="AI24" s="176"/>
      <c r="AJ24" s="176">
        <v>0.4921</v>
      </c>
      <c r="AK24" s="177"/>
      <c r="AL24" s="175">
        <f>SUM(AM24:AP24)</f>
        <v>0.0524</v>
      </c>
      <c r="AM24" s="176"/>
      <c r="AN24" s="176"/>
      <c r="AO24" s="176">
        <v>0.0524</v>
      </c>
      <c r="AP24" s="177"/>
      <c r="AQ24" s="175">
        <f>SUM(AR24:AU24)</f>
        <v>0.0501</v>
      </c>
      <c r="AR24" s="176"/>
      <c r="AS24" s="176"/>
      <c r="AT24" s="176">
        <v>0.0501</v>
      </c>
      <c r="AU24" s="177"/>
      <c r="AV24" s="175">
        <f>SUM(AW24:AZ24)</f>
        <v>0.1025</v>
      </c>
      <c r="AW24" s="176"/>
      <c r="AX24" s="176"/>
      <c r="AY24" s="176">
        <v>0.1025</v>
      </c>
      <c r="AZ24" s="177"/>
      <c r="BA24" s="175">
        <f>SUM(BB24:BE24)</f>
        <v>0</v>
      </c>
      <c r="BB24" s="176"/>
      <c r="BC24" s="176"/>
      <c r="BD24" s="176"/>
      <c r="BE24" s="177"/>
      <c r="BF24" s="175">
        <f>SUM(BG24:BJ24)</f>
        <v>0</v>
      </c>
      <c r="BG24" s="176"/>
      <c r="BH24" s="176"/>
      <c r="BI24" s="176"/>
      <c r="BJ24" s="177"/>
      <c r="BK24" s="175">
        <f>SUM(BL24:BO24)</f>
        <v>0</v>
      </c>
      <c r="BL24" s="176"/>
      <c r="BM24" s="176"/>
      <c r="BN24" s="176"/>
      <c r="BO24" s="177"/>
    </row>
    <row r="25" spans="1:67" s="9" customFormat="1" ht="16.5" thickBot="1">
      <c r="A25" s="195"/>
      <c r="B25" s="196" t="s">
        <v>208</v>
      </c>
      <c r="C25" s="197"/>
      <c r="D25" s="181">
        <f>D8-D18-D20-D22-D23-D24-E11-F11-G11</f>
        <v>0</v>
      </c>
      <c r="E25" s="181">
        <f>E8-E18-E20-E22-E23-E24-F12-G12</f>
        <v>0</v>
      </c>
      <c r="F25" s="181">
        <f>F8-F18-F20-F22-F23-F24-G13</f>
        <v>0</v>
      </c>
      <c r="G25" s="182">
        <f>G8-G18-G20-G22-G23-G24</f>
        <v>0</v>
      </c>
      <c r="H25" s="197"/>
      <c r="I25" s="181">
        <f>I8-I18-I20-I22-I23-I24-J11-K11-L11</f>
        <v>0</v>
      </c>
      <c r="J25" s="181">
        <f>J8-J18-J20-J22-J23-J24-K12-L12</f>
        <v>0</v>
      </c>
      <c r="K25" s="181">
        <f>K8-K18-K20-K22-K23-K24-L13</f>
        <v>0</v>
      </c>
      <c r="L25" s="182">
        <f>L8-L18-L20-L22-L23-L24</f>
        <v>-6.164230495972478E-07</v>
      </c>
      <c r="M25" s="197"/>
      <c r="N25" s="181">
        <f>N8-N18-N20-N22-N23-N24-O11-P11-Q11</f>
        <v>0</v>
      </c>
      <c r="O25" s="181">
        <f>O8-O18-O20-O22-O23-O24-P12-Q12</f>
        <v>0</v>
      </c>
      <c r="P25" s="181">
        <f>P8-P18-P20-P22-P23-P24-Q13</f>
        <v>0</v>
      </c>
      <c r="Q25" s="182">
        <f>Q8-Q18-Q20-Q22-Q23-Q24</f>
        <v>1.1003884318877555E-06</v>
      </c>
      <c r="R25" s="197"/>
      <c r="S25" s="181">
        <f>S8-S18-S20-S22-S23-S24-T11-U11-V11</f>
        <v>0</v>
      </c>
      <c r="T25" s="181">
        <f>T8-T18-T20-T22-T23-T24-U12-V12</f>
        <v>0</v>
      </c>
      <c r="U25" s="181">
        <f>U8-U18-U20-U22-U23-U24-V13</f>
        <v>0</v>
      </c>
      <c r="V25" s="182">
        <f>V8-V18-V20-V22-V23-V24</f>
        <v>-1.1221020536425486E-06</v>
      </c>
      <c r="W25" s="197"/>
      <c r="X25" s="181">
        <f>X8-X18-X20-X22-X23-X24-Y11-Z11-AA11</f>
        <v>0</v>
      </c>
      <c r="Y25" s="181">
        <f>Y8-Y18-Y20-Y22-Y23-Y24-Z12-AA12</f>
        <v>0</v>
      </c>
      <c r="Z25" s="181">
        <f>Z8-Z18-Z20-Z22-Z23-Z24-AA13</f>
        <v>0</v>
      </c>
      <c r="AA25" s="182">
        <f>AA8-AA18-AA20-AA22-AA23-AA24</f>
        <v>-4.017199996264598E-08</v>
      </c>
      <c r="AB25" s="197"/>
      <c r="AC25" s="181">
        <f>AC8-AC18-AC20-AC22-AC23-AC24-AD11-AE11-AF11</f>
        <v>0</v>
      </c>
      <c r="AD25" s="181">
        <f>AD8-AD18-AD20-AD22-AD23-AD24-AE12-AF12</f>
        <v>0</v>
      </c>
      <c r="AE25" s="181">
        <f>AE8-AE18-AE20-AE22-AE23-AE24-AF13</f>
        <v>0</v>
      </c>
      <c r="AF25" s="182">
        <f>AF8-AF18-AF20-AF22-AF23-AF24</f>
        <v>-2.127999976231365E-08</v>
      </c>
      <c r="AG25" s="197"/>
      <c r="AH25" s="181">
        <f>AH8-AH18-AH20-AH22-AH23-AH24-AI11-AJ11-AK11</f>
        <v>0</v>
      </c>
      <c r="AI25" s="181">
        <f>AI8-AI18-AI20-AI22-AI23-AI24-AJ12-AK12</f>
        <v>0</v>
      </c>
      <c r="AJ25" s="181">
        <f>AJ8-AJ18-AJ20-AJ22-AJ23-AJ24-AK13</f>
        <v>0</v>
      </c>
      <c r="AK25" s="182">
        <f>AK8-AK18-AK20-AK22-AK23-AK24</f>
        <v>-1.00000109162</v>
      </c>
      <c r="AL25" s="197"/>
      <c r="AM25" s="181">
        <f>AM8-AM18-AM20-AM22-AM23-AM24-AN11-AO11-AP11</f>
        <v>0</v>
      </c>
      <c r="AN25" s="181">
        <f>AN8-AN18-AN20-AN22-AN23-AN24-AO12-AP12</f>
        <v>0</v>
      </c>
      <c r="AO25" s="181">
        <f>AO8-AO18-AO20-AO22-AO23-AO24-AP13</f>
        <v>0</v>
      </c>
      <c r="AP25" s="182">
        <f>AP8-AP18-AP20-AP22-AP23-AP24</f>
        <v>4.931302740012605E-05</v>
      </c>
      <c r="AQ25" s="197"/>
      <c r="AR25" s="181">
        <f>AR8-AR18-AR20-AR22-AR23-AR24-AS11-AT11-AU11</f>
        <v>0</v>
      </c>
      <c r="AS25" s="181">
        <f>AS8-AS18-AS20-AS22-AS23-AS24-AT12-AU12</f>
        <v>0</v>
      </c>
      <c r="AT25" s="181">
        <f>AT8-AT18-AT20-AT22-AT23-AT24-AU13</f>
        <v>0</v>
      </c>
      <c r="AU25" s="182">
        <f>AU8-AU18-AU20-AU22-AU23-AU24</f>
        <v>2.951889259987517E-05</v>
      </c>
      <c r="AV25" s="197"/>
      <c r="AW25" s="181">
        <f>AW8-AW18-AW20-AW22-AW23-AW24-AX11-AY11-AZ11</f>
        <v>0</v>
      </c>
      <c r="AX25" s="181">
        <f>AX8-AX18-AX20-AX22-AX23-AX24-AY12-AZ12</f>
        <v>0</v>
      </c>
      <c r="AY25" s="181">
        <f>AY8-AY18-AY20-AY22-AY23-AY24-AZ13</f>
        <v>0</v>
      </c>
      <c r="AZ25" s="182">
        <f>AZ8-AZ18-AZ20-AZ22-AZ23-AZ24</f>
        <v>-2.1168079999758782E-05</v>
      </c>
      <c r="BA25" s="197"/>
      <c r="BB25" s="181">
        <f>BB8-BB18-BB20-BB22-BB23-BB24-BC11-BD11-BE11</f>
        <v>0</v>
      </c>
      <c r="BC25" s="181">
        <f>BC8-BC18-BC20-BC22-BC23-BC24-BD12-BE12</f>
        <v>0</v>
      </c>
      <c r="BD25" s="181">
        <f>BD8-BD18-BD20-BD22-BD23-BD24-BE13</f>
        <v>0</v>
      </c>
      <c r="BE25" s="182">
        <f>BE8-BE18-BE20-BE22-BE23-BE24</f>
        <v>0</v>
      </c>
      <c r="BF25" s="197"/>
      <c r="BG25" s="181">
        <f>BG8-BG18-BG20-BG22-BG23-BG24-BH11-BI11-BJ11</f>
        <v>0</v>
      </c>
      <c r="BH25" s="181">
        <f>BH8-BH18-BH20-BH22-BH23-BH24-BI12-BJ12</f>
        <v>0</v>
      </c>
      <c r="BI25" s="181">
        <f>BI8-BI18-BI20-BI22-BI23-BI24-BJ13</f>
        <v>0</v>
      </c>
      <c r="BJ25" s="182">
        <f>BJ8-BJ18-BJ20-BJ22-BJ23-BJ24</f>
        <v>0</v>
      </c>
      <c r="BK25" s="197"/>
      <c r="BL25" s="181">
        <f>BL8-BL18-BL20-BL22-BL23-BL24-BM11-BN11-BO11</f>
        <v>0</v>
      </c>
      <c r="BM25" s="181">
        <f>BM8-BM18-BM20-BM22-BM23-BM24-BN12-BO12</f>
        <v>0</v>
      </c>
      <c r="BN25" s="181">
        <f>BN8-BN18-BN20-BN22-BN23-BN24-BO13</f>
        <v>0</v>
      </c>
      <c r="BO25" s="182">
        <f>BO8-BO18-BO20-BO22-BO23-BO24</f>
        <v>0</v>
      </c>
    </row>
    <row r="26" spans="1:67" s="9" customFormat="1" ht="15.75">
      <c r="A26" s="198"/>
      <c r="B26" s="199"/>
      <c r="C26" s="200"/>
      <c r="D26" s="201"/>
      <c r="E26" s="201"/>
      <c r="F26" s="201"/>
      <c r="G26" s="201"/>
      <c r="H26" s="200"/>
      <c r="I26" s="201"/>
      <c r="J26" s="201"/>
      <c r="K26" s="201"/>
      <c r="L26" s="201"/>
      <c r="M26" s="200"/>
      <c r="N26" s="201"/>
      <c r="O26" s="201"/>
      <c r="P26" s="201"/>
      <c r="Q26" s="201"/>
      <c r="R26" s="200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0"/>
      <c r="AM26" s="201"/>
      <c r="AN26" s="201"/>
      <c r="AO26" s="201"/>
      <c r="AP26" s="201"/>
      <c r="AQ26" s="200"/>
      <c r="AR26" s="201"/>
      <c r="AS26" s="201"/>
      <c r="AT26" s="201"/>
      <c r="AU26" s="201"/>
      <c r="AV26" s="200"/>
      <c r="AW26" s="201"/>
      <c r="AX26" s="201"/>
      <c r="AY26" s="201"/>
      <c r="AZ26" s="201"/>
      <c r="BA26" s="200"/>
      <c r="BB26" s="201"/>
      <c r="BC26" s="201"/>
      <c r="BD26" s="201"/>
      <c r="BE26" s="201"/>
      <c r="BF26" s="200"/>
      <c r="BG26" s="201"/>
      <c r="BH26" s="201"/>
      <c r="BI26" s="201"/>
      <c r="BJ26" s="201"/>
      <c r="BK26" s="200"/>
      <c r="BL26" s="201"/>
      <c r="BM26" s="201"/>
      <c r="BN26" s="201"/>
      <c r="BO26" s="201"/>
    </row>
    <row r="27" s="7" customFormat="1" ht="15.75">
      <c r="B27" s="7" t="s">
        <v>50</v>
      </c>
    </row>
    <row r="28" s="7" customFormat="1" ht="15.75"/>
    <row r="29" s="7" customFormat="1" ht="16.5" thickBot="1">
      <c r="B29" s="483" t="s">
        <v>262</v>
      </c>
    </row>
    <row r="30" spans="1:67" s="7" customFormat="1" ht="31.5">
      <c r="A30" s="26" t="s">
        <v>23</v>
      </c>
      <c r="B30" s="27" t="s">
        <v>235</v>
      </c>
      <c r="C30" s="145" t="s">
        <v>11</v>
      </c>
      <c r="D30" s="145" t="s">
        <v>32</v>
      </c>
      <c r="E30" s="145" t="s">
        <v>33</v>
      </c>
      <c r="F30" s="145" t="s">
        <v>34</v>
      </c>
      <c r="G30" s="146" t="s">
        <v>35</v>
      </c>
      <c r="H30" s="145" t="s">
        <v>11</v>
      </c>
      <c r="I30" s="145" t="s">
        <v>32</v>
      </c>
      <c r="J30" s="145" t="s">
        <v>33</v>
      </c>
      <c r="K30" s="145" t="s">
        <v>34</v>
      </c>
      <c r="L30" s="146" t="s">
        <v>35</v>
      </c>
      <c r="M30" s="145" t="s">
        <v>11</v>
      </c>
      <c r="N30" s="145" t="s">
        <v>32</v>
      </c>
      <c r="O30" s="145" t="s">
        <v>33</v>
      </c>
      <c r="P30" s="145" t="s">
        <v>34</v>
      </c>
      <c r="Q30" s="146" t="s">
        <v>35</v>
      </c>
      <c r="R30" s="145" t="s">
        <v>11</v>
      </c>
      <c r="S30" s="145" t="s">
        <v>32</v>
      </c>
      <c r="T30" s="145" t="s">
        <v>33</v>
      </c>
      <c r="U30" s="145" t="s">
        <v>34</v>
      </c>
      <c r="V30" s="146" t="s">
        <v>35</v>
      </c>
      <c r="W30" s="145" t="s">
        <v>11</v>
      </c>
      <c r="X30" s="145" t="s">
        <v>32</v>
      </c>
      <c r="Y30" s="145" t="s">
        <v>33</v>
      </c>
      <c r="Z30" s="145" t="s">
        <v>34</v>
      </c>
      <c r="AA30" s="146" t="s">
        <v>35</v>
      </c>
      <c r="AB30" s="145" t="s">
        <v>11</v>
      </c>
      <c r="AC30" s="145" t="s">
        <v>32</v>
      </c>
      <c r="AD30" s="145" t="s">
        <v>33</v>
      </c>
      <c r="AE30" s="145" t="s">
        <v>34</v>
      </c>
      <c r="AF30" s="146" t="s">
        <v>35</v>
      </c>
      <c r="AG30" s="145" t="s">
        <v>11</v>
      </c>
      <c r="AH30" s="145" t="s">
        <v>32</v>
      </c>
      <c r="AI30" s="145" t="s">
        <v>33</v>
      </c>
      <c r="AJ30" s="145" t="s">
        <v>34</v>
      </c>
      <c r="AK30" s="146" t="s">
        <v>35</v>
      </c>
      <c r="AL30" s="145" t="s">
        <v>11</v>
      </c>
      <c r="AM30" s="145" t="s">
        <v>32</v>
      </c>
      <c r="AN30" s="145" t="s">
        <v>33</v>
      </c>
      <c r="AO30" s="145" t="s">
        <v>34</v>
      </c>
      <c r="AP30" s="146" t="s">
        <v>35</v>
      </c>
      <c r="AQ30" s="145" t="s">
        <v>11</v>
      </c>
      <c r="AR30" s="145" t="s">
        <v>32</v>
      </c>
      <c r="AS30" s="145" t="s">
        <v>33</v>
      </c>
      <c r="AT30" s="145" t="s">
        <v>34</v>
      </c>
      <c r="AU30" s="146" t="s">
        <v>35</v>
      </c>
      <c r="AV30" s="145" t="s">
        <v>11</v>
      </c>
      <c r="AW30" s="145" t="s">
        <v>32</v>
      </c>
      <c r="AX30" s="145" t="s">
        <v>33</v>
      </c>
      <c r="AY30" s="145" t="s">
        <v>34</v>
      </c>
      <c r="AZ30" s="146" t="s">
        <v>35</v>
      </c>
      <c r="BA30" s="145" t="s">
        <v>11</v>
      </c>
      <c r="BB30" s="145" t="s">
        <v>32</v>
      </c>
      <c r="BC30" s="145" t="s">
        <v>33</v>
      </c>
      <c r="BD30" s="145" t="s">
        <v>34</v>
      </c>
      <c r="BE30" s="146" t="s">
        <v>35</v>
      </c>
      <c r="BF30" s="145" t="s">
        <v>11</v>
      </c>
      <c r="BG30" s="145" t="s">
        <v>32</v>
      </c>
      <c r="BH30" s="145" t="s">
        <v>33</v>
      </c>
      <c r="BI30" s="145" t="s">
        <v>34</v>
      </c>
      <c r="BJ30" s="146" t="s">
        <v>35</v>
      </c>
      <c r="BK30" s="145" t="s">
        <v>11</v>
      </c>
      <c r="BL30" s="145" t="s">
        <v>32</v>
      </c>
      <c r="BM30" s="145" t="s">
        <v>33</v>
      </c>
      <c r="BN30" s="145" t="s">
        <v>34</v>
      </c>
      <c r="BO30" s="146" t="s">
        <v>35</v>
      </c>
    </row>
    <row r="31" spans="1:67" ht="15.75">
      <c r="A31" s="28"/>
      <c r="B31" s="29"/>
      <c r="C31" s="112">
        <f>SUM(D31:G31)</f>
        <v>0</v>
      </c>
      <c r="D31" s="104"/>
      <c r="E31" s="104"/>
      <c r="F31" s="104"/>
      <c r="G31" s="105"/>
      <c r="H31" s="112">
        <f>SUM(I31:L31)</f>
        <v>0</v>
      </c>
      <c r="I31" s="104"/>
      <c r="J31" s="104"/>
      <c r="K31" s="104"/>
      <c r="L31" s="105"/>
      <c r="M31" s="112">
        <f>SUM(N31:Q31)</f>
        <v>0</v>
      </c>
      <c r="N31" s="104"/>
      <c r="O31" s="104"/>
      <c r="P31" s="104"/>
      <c r="Q31" s="105"/>
      <c r="R31" s="112">
        <f>SUM(S31:V31)</f>
        <v>0</v>
      </c>
      <c r="S31" s="104"/>
      <c r="T31" s="104"/>
      <c r="U31" s="104"/>
      <c r="V31" s="105"/>
      <c r="W31" s="112">
        <f>SUM(X31:AA31)</f>
        <v>0</v>
      </c>
      <c r="X31" s="104"/>
      <c r="Y31" s="104"/>
      <c r="Z31" s="104"/>
      <c r="AA31" s="105"/>
      <c r="AB31" s="112">
        <f>SUM(AC31:AF31)</f>
        <v>0</v>
      </c>
      <c r="AC31" s="104"/>
      <c r="AD31" s="104"/>
      <c r="AE31" s="104"/>
      <c r="AF31" s="105"/>
      <c r="AG31" s="112">
        <f>SUM(AH31:AK31)</f>
        <v>0</v>
      </c>
      <c r="AH31" s="104"/>
      <c r="AI31" s="104"/>
      <c r="AJ31" s="104"/>
      <c r="AK31" s="105"/>
      <c r="AL31" s="112">
        <f>SUM(AM31:AP31)</f>
        <v>0</v>
      </c>
      <c r="AM31" s="104"/>
      <c r="AN31" s="104"/>
      <c r="AO31" s="104"/>
      <c r="AP31" s="105"/>
      <c r="AQ31" s="112">
        <f>SUM(AR31:AU31)</f>
        <v>0</v>
      </c>
      <c r="AR31" s="104"/>
      <c r="AS31" s="104"/>
      <c r="AT31" s="104"/>
      <c r="AU31" s="105"/>
      <c r="AV31" s="112">
        <f>SUM(AW31:AZ31)</f>
        <v>0</v>
      </c>
      <c r="AW31" s="104"/>
      <c r="AX31" s="104"/>
      <c r="AY31" s="104"/>
      <c r="AZ31" s="105"/>
      <c r="BA31" s="112">
        <f>SUM(BB31:BE31)</f>
        <v>0</v>
      </c>
      <c r="BB31" s="104"/>
      <c r="BC31" s="104"/>
      <c r="BD31" s="104"/>
      <c r="BE31" s="105"/>
      <c r="BF31" s="112">
        <f>SUM(BG31:BJ31)</f>
        <v>0</v>
      </c>
      <c r="BG31" s="104"/>
      <c r="BH31" s="104"/>
      <c r="BI31" s="104"/>
      <c r="BJ31" s="105"/>
      <c r="BK31" s="112">
        <f>SUM(BL31:BO31)</f>
        <v>0</v>
      </c>
      <c r="BL31" s="104"/>
      <c r="BM31" s="104"/>
      <c r="BN31" s="104"/>
      <c r="BO31" s="105"/>
    </row>
    <row r="32" spans="1:67" ht="15.75" customHeight="1">
      <c r="A32" s="28"/>
      <c r="B32" s="29"/>
      <c r="C32" s="112">
        <f>SUM(D32:G32)</f>
        <v>0</v>
      </c>
      <c r="D32" s="104"/>
      <c r="E32" s="104"/>
      <c r="F32" s="104"/>
      <c r="G32" s="105"/>
      <c r="H32" s="112">
        <f>SUM(I32:L32)</f>
        <v>0</v>
      </c>
      <c r="I32" s="104"/>
      <c r="J32" s="104"/>
      <c r="K32" s="104"/>
      <c r="L32" s="105"/>
      <c r="M32" s="112">
        <f>SUM(N32:Q32)</f>
        <v>0</v>
      </c>
      <c r="N32" s="104"/>
      <c r="O32" s="104"/>
      <c r="P32" s="104"/>
      <c r="Q32" s="105"/>
      <c r="R32" s="112">
        <f>SUM(S32:V32)</f>
        <v>0</v>
      </c>
      <c r="S32" s="104"/>
      <c r="T32" s="104"/>
      <c r="U32" s="104"/>
      <c r="V32" s="105"/>
      <c r="W32" s="112">
        <f>SUM(X32:AA32)</f>
        <v>0</v>
      </c>
      <c r="X32" s="104"/>
      <c r="Y32" s="104"/>
      <c r="Z32" s="104"/>
      <c r="AA32" s="105"/>
      <c r="AB32" s="112">
        <f>SUM(AC32:AF32)</f>
        <v>0</v>
      </c>
      <c r="AC32" s="104"/>
      <c r="AD32" s="104"/>
      <c r="AE32" s="104"/>
      <c r="AF32" s="105"/>
      <c r="AG32" s="112">
        <f>SUM(AH32:AK32)</f>
        <v>0</v>
      </c>
      <c r="AH32" s="104"/>
      <c r="AI32" s="104"/>
      <c r="AJ32" s="104"/>
      <c r="AK32" s="105"/>
      <c r="AL32" s="112">
        <f>SUM(AM32:AP32)</f>
        <v>0</v>
      </c>
      <c r="AM32" s="104"/>
      <c r="AN32" s="104"/>
      <c r="AO32" s="104"/>
      <c r="AP32" s="105"/>
      <c r="AQ32" s="112">
        <f>SUM(AR32:AU32)</f>
        <v>0</v>
      </c>
      <c r="AR32" s="104"/>
      <c r="AS32" s="104"/>
      <c r="AT32" s="104"/>
      <c r="AU32" s="105"/>
      <c r="AV32" s="112">
        <f>SUM(AW32:AZ32)</f>
        <v>0</v>
      </c>
      <c r="AW32" s="104"/>
      <c r="AX32" s="104"/>
      <c r="AY32" s="104"/>
      <c r="AZ32" s="105"/>
      <c r="BA32" s="112">
        <f>SUM(BB32:BE32)</f>
        <v>0</v>
      </c>
      <c r="BB32" s="104"/>
      <c r="BC32" s="104"/>
      <c r="BD32" s="104"/>
      <c r="BE32" s="105"/>
      <c r="BF32" s="112">
        <f>SUM(BG32:BJ32)</f>
        <v>0</v>
      </c>
      <c r="BG32" s="104"/>
      <c r="BH32" s="104"/>
      <c r="BI32" s="104"/>
      <c r="BJ32" s="105"/>
      <c r="BK32" s="112">
        <f>SUM(BL32:BO32)</f>
        <v>0</v>
      </c>
      <c r="BL32" s="104"/>
      <c r="BM32" s="104"/>
      <c r="BN32" s="104"/>
      <c r="BO32" s="105"/>
    </row>
    <row r="33" spans="1:67" ht="15.75" customHeight="1">
      <c r="A33" s="28"/>
      <c r="B33" s="29"/>
      <c r="C33" s="112">
        <f>SUM(D33:G33)</f>
        <v>0</v>
      </c>
      <c r="D33" s="104"/>
      <c r="E33" s="104"/>
      <c r="F33" s="104"/>
      <c r="G33" s="105"/>
      <c r="H33" s="112">
        <f>SUM(I33:L33)</f>
        <v>0</v>
      </c>
      <c r="I33" s="104"/>
      <c r="J33" s="104"/>
      <c r="K33" s="104"/>
      <c r="L33" s="105"/>
      <c r="M33" s="112">
        <f>SUM(N33:Q33)</f>
        <v>0</v>
      </c>
      <c r="N33" s="104"/>
      <c r="O33" s="104"/>
      <c r="P33" s="104"/>
      <c r="Q33" s="105"/>
      <c r="R33" s="112">
        <f>SUM(S33:V33)</f>
        <v>0</v>
      </c>
      <c r="S33" s="104"/>
      <c r="T33" s="104"/>
      <c r="U33" s="104"/>
      <c r="V33" s="105"/>
      <c r="W33" s="112">
        <f>SUM(X33:AA33)</f>
        <v>0</v>
      </c>
      <c r="X33" s="104"/>
      <c r="Y33" s="104"/>
      <c r="Z33" s="104"/>
      <c r="AA33" s="105"/>
      <c r="AB33" s="112">
        <f>SUM(AC33:AF33)</f>
        <v>0</v>
      </c>
      <c r="AC33" s="104"/>
      <c r="AD33" s="104"/>
      <c r="AE33" s="104"/>
      <c r="AF33" s="105"/>
      <c r="AG33" s="112">
        <f>SUM(AH33:AK33)</f>
        <v>0</v>
      </c>
      <c r="AH33" s="104"/>
      <c r="AI33" s="104"/>
      <c r="AJ33" s="104"/>
      <c r="AK33" s="105"/>
      <c r="AL33" s="112">
        <f>SUM(AM33:AP33)</f>
        <v>0</v>
      </c>
      <c r="AM33" s="104"/>
      <c r="AN33" s="104"/>
      <c r="AO33" s="104"/>
      <c r="AP33" s="105"/>
      <c r="AQ33" s="112">
        <f>SUM(AR33:AU33)</f>
        <v>0</v>
      </c>
      <c r="AR33" s="104"/>
      <c r="AS33" s="104"/>
      <c r="AT33" s="104"/>
      <c r="AU33" s="105"/>
      <c r="AV33" s="112">
        <f>SUM(AW33:AZ33)</f>
        <v>0</v>
      </c>
      <c r="AW33" s="104"/>
      <c r="AX33" s="104"/>
      <c r="AY33" s="104"/>
      <c r="AZ33" s="105"/>
      <c r="BA33" s="112">
        <f>SUM(BB33:BE33)</f>
        <v>0</v>
      </c>
      <c r="BB33" s="104"/>
      <c r="BC33" s="104"/>
      <c r="BD33" s="104"/>
      <c r="BE33" s="105"/>
      <c r="BF33" s="112">
        <f>SUM(BG33:BJ33)</f>
        <v>0</v>
      </c>
      <c r="BG33" s="104"/>
      <c r="BH33" s="104"/>
      <c r="BI33" s="104"/>
      <c r="BJ33" s="105"/>
      <c r="BK33" s="112">
        <f>SUM(BL33:BO33)</f>
        <v>0</v>
      </c>
      <c r="BL33" s="104"/>
      <c r="BM33" s="104"/>
      <c r="BN33" s="104"/>
      <c r="BO33" s="105"/>
    </row>
    <row r="34" spans="1:67" ht="13.5" thickBot="1">
      <c r="A34" s="1169" t="s">
        <v>218</v>
      </c>
      <c r="B34" s="1170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309"/>
      <c r="AQ34" s="202"/>
      <c r="AR34" s="202"/>
      <c r="AS34" s="202"/>
      <c r="AT34" s="202"/>
      <c r="AU34" s="309"/>
      <c r="AV34" s="202"/>
      <c r="AW34" s="202"/>
      <c r="AX34" s="202"/>
      <c r="AY34" s="202"/>
      <c r="AZ34" s="309"/>
      <c r="BA34" s="202"/>
      <c r="BB34" s="202"/>
      <c r="BC34" s="202"/>
      <c r="BD34" s="202"/>
      <c r="BE34" s="309"/>
      <c r="BF34" s="202"/>
      <c r="BG34" s="202"/>
      <c r="BH34" s="202"/>
      <c r="BI34" s="202"/>
      <c r="BJ34" s="309"/>
      <c r="BK34" s="202"/>
      <c r="BL34" s="202"/>
      <c r="BM34" s="202"/>
      <c r="BN34" s="202"/>
      <c r="BO34" s="309"/>
    </row>
    <row r="35" spans="1:67" ht="16.5" thickBot="1">
      <c r="A35" s="30"/>
      <c r="B35" s="31" t="s">
        <v>27</v>
      </c>
      <c r="C35" s="113">
        <f>SUM(C31:C33)</f>
        <v>0</v>
      </c>
      <c r="D35" s="113">
        <f>SUM(D31:D33)</f>
        <v>0</v>
      </c>
      <c r="E35" s="113">
        <f>SUM(E31:E33)</f>
        <v>0</v>
      </c>
      <c r="F35" s="113">
        <f>SUM(F31:F33)</f>
        <v>0</v>
      </c>
      <c r="G35" s="114">
        <f>SUM(G31:G33)</f>
        <v>0</v>
      </c>
      <c r="H35" s="113">
        <f aca="true" t="shared" si="0" ref="H35:Q35">SUM(H31:H33)</f>
        <v>0</v>
      </c>
      <c r="I35" s="113">
        <f t="shared" si="0"/>
        <v>0</v>
      </c>
      <c r="J35" s="113">
        <f t="shared" si="0"/>
        <v>0</v>
      </c>
      <c r="K35" s="113">
        <f t="shared" si="0"/>
        <v>0</v>
      </c>
      <c r="L35" s="114">
        <f t="shared" si="0"/>
        <v>0</v>
      </c>
      <c r="M35" s="113">
        <f t="shared" si="0"/>
        <v>0</v>
      </c>
      <c r="N35" s="113">
        <f t="shared" si="0"/>
        <v>0</v>
      </c>
      <c r="O35" s="113">
        <f t="shared" si="0"/>
        <v>0</v>
      </c>
      <c r="P35" s="113">
        <f t="shared" si="0"/>
        <v>0</v>
      </c>
      <c r="Q35" s="114">
        <f t="shared" si="0"/>
        <v>0</v>
      </c>
      <c r="R35" s="113">
        <f aca="true" t="shared" si="1" ref="R35:AK35">SUM(R31:R33)</f>
        <v>0</v>
      </c>
      <c r="S35" s="113">
        <f t="shared" si="1"/>
        <v>0</v>
      </c>
      <c r="T35" s="113">
        <f t="shared" si="1"/>
        <v>0</v>
      </c>
      <c r="U35" s="113">
        <f t="shared" si="1"/>
        <v>0</v>
      </c>
      <c r="V35" s="114">
        <f t="shared" si="1"/>
        <v>0</v>
      </c>
      <c r="W35" s="113">
        <f t="shared" si="1"/>
        <v>0</v>
      </c>
      <c r="X35" s="113">
        <f t="shared" si="1"/>
        <v>0</v>
      </c>
      <c r="Y35" s="113">
        <f t="shared" si="1"/>
        <v>0</v>
      </c>
      <c r="Z35" s="113">
        <f t="shared" si="1"/>
        <v>0</v>
      </c>
      <c r="AA35" s="114">
        <f t="shared" si="1"/>
        <v>0</v>
      </c>
      <c r="AB35" s="113">
        <f t="shared" si="1"/>
        <v>0</v>
      </c>
      <c r="AC35" s="113">
        <f t="shared" si="1"/>
        <v>0</v>
      </c>
      <c r="AD35" s="113">
        <f t="shared" si="1"/>
        <v>0</v>
      </c>
      <c r="AE35" s="113">
        <f t="shared" si="1"/>
        <v>0</v>
      </c>
      <c r="AF35" s="114">
        <f t="shared" si="1"/>
        <v>0</v>
      </c>
      <c r="AG35" s="113">
        <f t="shared" si="1"/>
        <v>0</v>
      </c>
      <c r="AH35" s="113">
        <f t="shared" si="1"/>
        <v>0</v>
      </c>
      <c r="AI35" s="113">
        <f t="shared" si="1"/>
        <v>0</v>
      </c>
      <c r="AJ35" s="113">
        <f t="shared" si="1"/>
        <v>0</v>
      </c>
      <c r="AK35" s="114">
        <f t="shared" si="1"/>
        <v>0</v>
      </c>
      <c r="AL35" s="113">
        <f aca="true" t="shared" si="2" ref="AL35:AU35">SUM(AL31:AL33)</f>
        <v>0</v>
      </c>
      <c r="AM35" s="113">
        <f t="shared" si="2"/>
        <v>0</v>
      </c>
      <c r="AN35" s="113">
        <f t="shared" si="2"/>
        <v>0</v>
      </c>
      <c r="AO35" s="113">
        <f t="shared" si="2"/>
        <v>0</v>
      </c>
      <c r="AP35" s="114">
        <f t="shared" si="2"/>
        <v>0</v>
      </c>
      <c r="AQ35" s="113">
        <f t="shared" si="2"/>
        <v>0</v>
      </c>
      <c r="AR35" s="113">
        <f t="shared" si="2"/>
        <v>0</v>
      </c>
      <c r="AS35" s="113">
        <f t="shared" si="2"/>
        <v>0</v>
      </c>
      <c r="AT35" s="113">
        <f t="shared" si="2"/>
        <v>0</v>
      </c>
      <c r="AU35" s="114">
        <f t="shared" si="2"/>
        <v>0</v>
      </c>
      <c r="AV35" s="113">
        <f>SUM(AV31:AV33)</f>
        <v>0</v>
      </c>
      <c r="AW35" s="113">
        <f>SUM(AW31:AW33)</f>
        <v>0</v>
      </c>
      <c r="AX35" s="113">
        <f>SUM(AX31:AX33)</f>
        <v>0</v>
      </c>
      <c r="AY35" s="113">
        <f>SUM(AY31:AY33)</f>
        <v>0</v>
      </c>
      <c r="AZ35" s="114">
        <f>SUM(AZ31:AZ33)</f>
        <v>0</v>
      </c>
      <c r="BA35" s="113">
        <f aca="true" t="shared" si="3" ref="BA35:BJ35">SUM(BA31:BA33)</f>
        <v>0</v>
      </c>
      <c r="BB35" s="113">
        <f t="shared" si="3"/>
        <v>0</v>
      </c>
      <c r="BC35" s="113">
        <f t="shared" si="3"/>
        <v>0</v>
      </c>
      <c r="BD35" s="113">
        <f t="shared" si="3"/>
        <v>0</v>
      </c>
      <c r="BE35" s="114">
        <f t="shared" si="3"/>
        <v>0</v>
      </c>
      <c r="BF35" s="113">
        <f t="shared" si="3"/>
        <v>0</v>
      </c>
      <c r="BG35" s="113">
        <f t="shared" si="3"/>
        <v>0</v>
      </c>
      <c r="BH35" s="113">
        <f t="shared" si="3"/>
        <v>0</v>
      </c>
      <c r="BI35" s="113">
        <f t="shared" si="3"/>
        <v>0</v>
      </c>
      <c r="BJ35" s="114">
        <f t="shared" si="3"/>
        <v>0</v>
      </c>
      <c r="BK35" s="113">
        <f>SUM(BK31:BK33)</f>
        <v>0</v>
      </c>
      <c r="BL35" s="113">
        <f>SUM(BL31:BL33)</f>
        <v>0</v>
      </c>
      <c r="BM35" s="113">
        <f>SUM(BM31:BM33)</f>
        <v>0</v>
      </c>
      <c r="BN35" s="113">
        <f>SUM(BN31:BN33)</f>
        <v>0</v>
      </c>
      <c r="BO35" s="114">
        <f>SUM(BO31:BO33)</f>
        <v>0</v>
      </c>
    </row>
    <row r="37" ht="16.5" thickBot="1">
      <c r="B37" s="25" t="s">
        <v>585</v>
      </c>
    </row>
    <row r="38" spans="1:67" ht="31.5">
      <c r="A38" s="26" t="s">
        <v>23</v>
      </c>
      <c r="B38" s="27" t="s">
        <v>235</v>
      </c>
      <c r="C38" s="145" t="s">
        <v>11</v>
      </c>
      <c r="D38" s="145" t="s">
        <v>32</v>
      </c>
      <c r="E38" s="145" t="s">
        <v>33</v>
      </c>
      <c r="F38" s="145" t="s">
        <v>34</v>
      </c>
      <c r="G38" s="146" t="s">
        <v>35</v>
      </c>
      <c r="H38" s="145" t="s">
        <v>11</v>
      </c>
      <c r="I38" s="145" t="s">
        <v>32</v>
      </c>
      <c r="J38" s="145" t="s">
        <v>33</v>
      </c>
      <c r="K38" s="145" t="s">
        <v>34</v>
      </c>
      <c r="L38" s="146" t="s">
        <v>35</v>
      </c>
      <c r="M38" s="145" t="s">
        <v>11</v>
      </c>
      <c r="N38" s="145" t="s">
        <v>32</v>
      </c>
      <c r="O38" s="145" t="s">
        <v>33</v>
      </c>
      <c r="P38" s="145" t="s">
        <v>34</v>
      </c>
      <c r="Q38" s="146" t="s">
        <v>35</v>
      </c>
      <c r="R38" s="145" t="s">
        <v>11</v>
      </c>
      <c r="S38" s="145" t="s">
        <v>32</v>
      </c>
      <c r="T38" s="145" t="s">
        <v>33</v>
      </c>
      <c r="U38" s="145" t="s">
        <v>34</v>
      </c>
      <c r="V38" s="146" t="s">
        <v>35</v>
      </c>
      <c r="W38" s="145" t="s">
        <v>11</v>
      </c>
      <c r="X38" s="145" t="s">
        <v>32</v>
      </c>
      <c r="Y38" s="145" t="s">
        <v>33</v>
      </c>
      <c r="Z38" s="145" t="s">
        <v>34</v>
      </c>
      <c r="AA38" s="146" t="s">
        <v>35</v>
      </c>
      <c r="AB38" s="145" t="s">
        <v>11</v>
      </c>
      <c r="AC38" s="145" t="s">
        <v>32</v>
      </c>
      <c r="AD38" s="145" t="s">
        <v>33</v>
      </c>
      <c r="AE38" s="145" t="s">
        <v>34</v>
      </c>
      <c r="AF38" s="146" t="s">
        <v>35</v>
      </c>
      <c r="AG38" s="145" t="s">
        <v>11</v>
      </c>
      <c r="AH38" s="145" t="s">
        <v>32</v>
      </c>
      <c r="AI38" s="145" t="s">
        <v>33</v>
      </c>
      <c r="AJ38" s="145" t="s">
        <v>34</v>
      </c>
      <c r="AK38" s="146" t="s">
        <v>35</v>
      </c>
      <c r="AL38" s="145" t="s">
        <v>11</v>
      </c>
      <c r="AM38" s="145" t="s">
        <v>32</v>
      </c>
      <c r="AN38" s="145" t="s">
        <v>33</v>
      </c>
      <c r="AO38" s="145" t="s">
        <v>34</v>
      </c>
      <c r="AP38" s="146" t="s">
        <v>35</v>
      </c>
      <c r="AQ38" s="145" t="s">
        <v>11</v>
      </c>
      <c r="AR38" s="145" t="s">
        <v>32</v>
      </c>
      <c r="AS38" s="145" t="s">
        <v>33</v>
      </c>
      <c r="AT38" s="145" t="s">
        <v>34</v>
      </c>
      <c r="AU38" s="146" t="s">
        <v>35</v>
      </c>
      <c r="AV38" s="145" t="s">
        <v>11</v>
      </c>
      <c r="AW38" s="145" t="s">
        <v>32</v>
      </c>
      <c r="AX38" s="145" t="s">
        <v>33</v>
      </c>
      <c r="AY38" s="145" t="s">
        <v>34</v>
      </c>
      <c r="AZ38" s="146" t="s">
        <v>35</v>
      </c>
      <c r="BA38" s="145" t="s">
        <v>11</v>
      </c>
      <c r="BB38" s="145" t="s">
        <v>32</v>
      </c>
      <c r="BC38" s="145" t="s">
        <v>33</v>
      </c>
      <c r="BD38" s="145" t="s">
        <v>34</v>
      </c>
      <c r="BE38" s="146" t="s">
        <v>35</v>
      </c>
      <c r="BF38" s="145" t="s">
        <v>11</v>
      </c>
      <c r="BG38" s="145" t="s">
        <v>32</v>
      </c>
      <c r="BH38" s="145" t="s">
        <v>33</v>
      </c>
      <c r="BI38" s="145" t="s">
        <v>34</v>
      </c>
      <c r="BJ38" s="146" t="s">
        <v>35</v>
      </c>
      <c r="BK38" s="145" t="s">
        <v>11</v>
      </c>
      <c r="BL38" s="145" t="s">
        <v>32</v>
      </c>
      <c r="BM38" s="145" t="s">
        <v>33</v>
      </c>
      <c r="BN38" s="145" t="s">
        <v>34</v>
      </c>
      <c r="BO38" s="146" t="s">
        <v>35</v>
      </c>
    </row>
    <row r="39" spans="1:67" ht="15.75">
      <c r="A39" s="28"/>
      <c r="B39" s="185" t="s">
        <v>652</v>
      </c>
      <c r="C39" s="112">
        <f>SUM(D39:G39)</f>
        <v>0</v>
      </c>
      <c r="D39" s="104"/>
      <c r="E39" s="104"/>
      <c r="F39" s="104"/>
      <c r="G39" s="105"/>
      <c r="H39" s="112">
        <f>SUM(I39:L39)</f>
        <v>0.3642</v>
      </c>
      <c r="I39" s="104"/>
      <c r="J39" s="104"/>
      <c r="K39" s="176">
        <v>0.3642</v>
      </c>
      <c r="L39" s="105"/>
      <c r="M39" s="112">
        <f>SUM(N39:Q39)</f>
        <v>0.4261</v>
      </c>
      <c r="N39" s="104"/>
      <c r="O39" s="104"/>
      <c r="P39" s="176">
        <v>0.4261</v>
      </c>
      <c r="Q39" s="105"/>
      <c r="R39" s="112">
        <f>SUM(S39:V39)</f>
        <v>0.7903</v>
      </c>
      <c r="S39" s="104"/>
      <c r="T39" s="104"/>
      <c r="U39" s="176">
        <v>0.7903</v>
      </c>
      <c r="V39" s="105"/>
      <c r="W39" s="112">
        <f>SUM(X39:AA39)</f>
        <v>0.0131</v>
      </c>
      <c r="X39" s="104"/>
      <c r="Y39" s="104"/>
      <c r="Z39" s="176">
        <v>0.0131</v>
      </c>
      <c r="AA39" s="105"/>
      <c r="AB39" s="112">
        <f>SUM(AC39:AF39)</f>
        <v>0.479</v>
      </c>
      <c r="AC39" s="104"/>
      <c r="AD39" s="104"/>
      <c r="AE39" s="176">
        <v>0.479</v>
      </c>
      <c r="AF39" s="105"/>
      <c r="AG39" s="112">
        <f>SUM(AH39:AK39)</f>
        <v>0.4921</v>
      </c>
      <c r="AH39" s="104"/>
      <c r="AI39" s="104"/>
      <c r="AJ39" s="176">
        <v>0.4921</v>
      </c>
      <c r="AK39" s="105"/>
      <c r="AL39" s="112">
        <f>SUM(AM39:AP39)</f>
        <v>0.0524</v>
      </c>
      <c r="AM39" s="104"/>
      <c r="AN39" s="104"/>
      <c r="AO39" s="176">
        <v>0.0524</v>
      </c>
      <c r="AP39" s="105"/>
      <c r="AQ39" s="112">
        <f>SUM(AR39:AU39)</f>
        <v>0.0501</v>
      </c>
      <c r="AR39" s="104"/>
      <c r="AS39" s="104"/>
      <c r="AT39" s="176">
        <v>0.0501</v>
      </c>
      <c r="AU39" s="105"/>
      <c r="AV39" s="112">
        <f>SUM(AW39:AZ39)</f>
        <v>0.1025</v>
      </c>
      <c r="AW39" s="104"/>
      <c r="AX39" s="104"/>
      <c r="AY39" s="176">
        <v>0.1025</v>
      </c>
      <c r="AZ39" s="105"/>
      <c r="BA39" s="112">
        <f>SUM(BB39:BE39)</f>
        <v>0</v>
      </c>
      <c r="BB39" s="104"/>
      <c r="BC39" s="104"/>
      <c r="BD39" s="104"/>
      <c r="BE39" s="105"/>
      <c r="BF39" s="112">
        <f>SUM(BG39:BJ39)</f>
        <v>0</v>
      </c>
      <c r="BG39" s="104"/>
      <c r="BH39" s="104"/>
      <c r="BI39" s="104"/>
      <c r="BJ39" s="105"/>
      <c r="BK39" s="112">
        <f>SUM(BL39:BO39)</f>
        <v>0</v>
      </c>
      <c r="BL39" s="104"/>
      <c r="BM39" s="104"/>
      <c r="BN39" s="104"/>
      <c r="BO39" s="105"/>
    </row>
    <row r="40" spans="1:67" ht="15.75">
      <c r="A40" s="186"/>
      <c r="B40" s="187"/>
      <c r="C40" s="112">
        <f>SUM(D40:G40)</f>
        <v>0</v>
      </c>
      <c r="D40" s="104"/>
      <c r="E40" s="104"/>
      <c r="F40" s="104"/>
      <c r="G40" s="105"/>
      <c r="H40" s="112">
        <f>SUM(I40:L40)</f>
        <v>0</v>
      </c>
      <c r="I40" s="104"/>
      <c r="J40" s="104"/>
      <c r="K40" s="104"/>
      <c r="L40" s="105"/>
      <c r="M40" s="112">
        <f>SUM(N40:Q40)</f>
        <v>0</v>
      </c>
      <c r="N40" s="104"/>
      <c r="O40" s="104"/>
      <c r="P40" s="104"/>
      <c r="Q40" s="105"/>
      <c r="R40" s="112">
        <f>SUM(S40:V40)</f>
        <v>0</v>
      </c>
      <c r="S40" s="104"/>
      <c r="T40" s="104"/>
      <c r="U40" s="104"/>
      <c r="V40" s="105"/>
      <c r="W40" s="112">
        <f>SUM(X40:AA40)</f>
        <v>0</v>
      </c>
      <c r="X40" s="104"/>
      <c r="Y40" s="104"/>
      <c r="Z40" s="104"/>
      <c r="AA40" s="105"/>
      <c r="AB40" s="112">
        <f>SUM(AC40:AF40)</f>
        <v>0</v>
      </c>
      <c r="AC40" s="104"/>
      <c r="AD40" s="104"/>
      <c r="AE40" s="104"/>
      <c r="AF40" s="105"/>
      <c r="AG40" s="112">
        <f>SUM(AH40:AK40)</f>
        <v>0</v>
      </c>
      <c r="AH40" s="104"/>
      <c r="AI40" s="104"/>
      <c r="AJ40" s="104"/>
      <c r="AK40" s="105"/>
      <c r="AL40" s="112">
        <f>SUM(AM40:AP40)</f>
        <v>0</v>
      </c>
      <c r="AM40" s="104"/>
      <c r="AN40" s="104"/>
      <c r="AO40" s="104"/>
      <c r="AP40" s="105"/>
      <c r="AQ40" s="112">
        <f>SUM(AR40:AU40)</f>
        <v>0</v>
      </c>
      <c r="AR40" s="104"/>
      <c r="AS40" s="104"/>
      <c r="AT40" s="104"/>
      <c r="AU40" s="105"/>
      <c r="AV40" s="112">
        <f>SUM(AW40:AZ40)</f>
        <v>0</v>
      </c>
      <c r="AW40" s="104"/>
      <c r="AX40" s="104"/>
      <c r="AY40" s="104"/>
      <c r="AZ40" s="105"/>
      <c r="BA40" s="112">
        <f>SUM(BB40:BE40)</f>
        <v>0</v>
      </c>
      <c r="BB40" s="104"/>
      <c r="BC40" s="104"/>
      <c r="BD40" s="104"/>
      <c r="BE40" s="105"/>
      <c r="BF40" s="112">
        <f>SUM(BG40:BJ40)</f>
        <v>0</v>
      </c>
      <c r="BG40" s="104"/>
      <c r="BH40" s="104"/>
      <c r="BI40" s="104"/>
      <c r="BJ40" s="105"/>
      <c r="BK40" s="112">
        <f>SUM(BL40:BO40)</f>
        <v>0</v>
      </c>
      <c r="BL40" s="104"/>
      <c r="BM40" s="104"/>
      <c r="BN40" s="104"/>
      <c r="BO40" s="105"/>
    </row>
    <row r="41" spans="1:67" ht="15.75">
      <c r="A41" s="186"/>
      <c r="B41" s="187"/>
      <c r="C41" s="112">
        <f>SUM(D41:G41)</f>
        <v>0</v>
      </c>
      <c r="D41" s="104"/>
      <c r="E41" s="104"/>
      <c r="F41" s="104"/>
      <c r="G41" s="105"/>
      <c r="H41" s="112">
        <f>SUM(I41:L41)</f>
        <v>0</v>
      </c>
      <c r="I41" s="104"/>
      <c r="J41" s="104"/>
      <c r="K41" s="104"/>
      <c r="L41" s="105"/>
      <c r="M41" s="112">
        <f>SUM(N41:Q41)</f>
        <v>0</v>
      </c>
      <c r="N41" s="104"/>
      <c r="O41" s="104"/>
      <c r="P41" s="104"/>
      <c r="Q41" s="105"/>
      <c r="R41" s="112">
        <f>SUM(S41:V41)</f>
        <v>0</v>
      </c>
      <c r="S41" s="104"/>
      <c r="T41" s="104"/>
      <c r="U41" s="104"/>
      <c r="V41" s="105"/>
      <c r="W41" s="112">
        <f>SUM(X41:AA41)</f>
        <v>0</v>
      </c>
      <c r="X41" s="104"/>
      <c r="Y41" s="104"/>
      <c r="Z41" s="104"/>
      <c r="AA41" s="105"/>
      <c r="AB41" s="112">
        <f>SUM(AC41:AF41)</f>
        <v>0</v>
      </c>
      <c r="AC41" s="104"/>
      <c r="AD41" s="104"/>
      <c r="AE41" s="104"/>
      <c r="AF41" s="105"/>
      <c r="AG41" s="112">
        <f>SUM(AH41:AK41)</f>
        <v>0</v>
      </c>
      <c r="AH41" s="104"/>
      <c r="AI41" s="104"/>
      <c r="AJ41" s="104"/>
      <c r="AK41" s="105"/>
      <c r="AL41" s="112">
        <f>SUM(AM41:AP41)</f>
        <v>0</v>
      </c>
      <c r="AM41" s="104"/>
      <c r="AN41" s="104"/>
      <c r="AO41" s="104"/>
      <c r="AP41" s="105"/>
      <c r="AQ41" s="112">
        <f>SUM(AR41:AU41)</f>
        <v>0</v>
      </c>
      <c r="AR41" s="104"/>
      <c r="AS41" s="104"/>
      <c r="AT41" s="104"/>
      <c r="AU41" s="105"/>
      <c r="AV41" s="112">
        <f>SUM(AW41:AZ41)</f>
        <v>0</v>
      </c>
      <c r="AW41" s="104"/>
      <c r="AX41" s="104"/>
      <c r="AY41" s="104"/>
      <c r="AZ41" s="105"/>
      <c r="BA41" s="112">
        <f>SUM(BB41:BE41)</f>
        <v>0</v>
      </c>
      <c r="BB41" s="104"/>
      <c r="BC41" s="104"/>
      <c r="BD41" s="104"/>
      <c r="BE41" s="105"/>
      <c r="BF41" s="112">
        <f>SUM(BG41:BJ41)</f>
        <v>0</v>
      </c>
      <c r="BG41" s="104"/>
      <c r="BH41" s="104"/>
      <c r="BI41" s="104"/>
      <c r="BJ41" s="105"/>
      <c r="BK41" s="112">
        <f>SUM(BL41:BO41)</f>
        <v>0</v>
      </c>
      <c r="BL41" s="104"/>
      <c r="BM41" s="104"/>
      <c r="BN41" s="104"/>
      <c r="BO41" s="105"/>
    </row>
    <row r="42" spans="1:67" ht="13.5" thickBot="1">
      <c r="A42" s="1169" t="s">
        <v>218</v>
      </c>
      <c r="B42" s="1170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309"/>
      <c r="AQ42" s="202"/>
      <c r="AR42" s="202"/>
      <c r="AS42" s="202"/>
      <c r="AT42" s="202"/>
      <c r="AU42" s="309"/>
      <c r="AV42" s="202"/>
      <c r="AW42" s="202"/>
      <c r="AX42" s="202"/>
      <c r="AY42" s="202"/>
      <c r="AZ42" s="309"/>
      <c r="BA42" s="202"/>
      <c r="BB42" s="202"/>
      <c r="BC42" s="202"/>
      <c r="BD42" s="202"/>
      <c r="BE42" s="309"/>
      <c r="BF42" s="202"/>
      <c r="BG42" s="202"/>
      <c r="BH42" s="202"/>
      <c r="BI42" s="202"/>
      <c r="BJ42" s="309"/>
      <c r="BK42" s="202"/>
      <c r="BL42" s="202"/>
      <c r="BM42" s="202"/>
      <c r="BN42" s="202"/>
      <c r="BO42" s="309"/>
    </row>
    <row r="43" spans="1:67" ht="16.5" thickBot="1">
      <c r="A43" s="30"/>
      <c r="B43" s="31" t="s">
        <v>27</v>
      </c>
      <c r="C43" s="115">
        <f>SUM(C39:C41)</f>
        <v>0</v>
      </c>
      <c r="D43" s="115">
        <f>SUM(D39:D41)</f>
        <v>0</v>
      </c>
      <c r="E43" s="115">
        <f>SUM(E39:E41)</f>
        <v>0</v>
      </c>
      <c r="F43" s="115">
        <f>SUM(F39:F41)</f>
        <v>0</v>
      </c>
      <c r="G43" s="116">
        <f>SUM(G39:G41)</f>
        <v>0</v>
      </c>
      <c r="H43" s="115">
        <f aca="true" t="shared" si="4" ref="H43:Q43">SUM(H39:H41)</f>
        <v>0.3642</v>
      </c>
      <c r="I43" s="115">
        <f t="shared" si="4"/>
        <v>0</v>
      </c>
      <c r="J43" s="115">
        <f t="shared" si="4"/>
        <v>0</v>
      </c>
      <c r="K43" s="115">
        <f t="shared" si="4"/>
        <v>0.3642</v>
      </c>
      <c r="L43" s="116">
        <f t="shared" si="4"/>
        <v>0</v>
      </c>
      <c r="M43" s="115">
        <f t="shared" si="4"/>
        <v>0.4261</v>
      </c>
      <c r="N43" s="115">
        <f t="shared" si="4"/>
        <v>0</v>
      </c>
      <c r="O43" s="115">
        <f t="shared" si="4"/>
        <v>0</v>
      </c>
      <c r="P43" s="115">
        <f t="shared" si="4"/>
        <v>0.4261</v>
      </c>
      <c r="Q43" s="116">
        <f t="shared" si="4"/>
        <v>0</v>
      </c>
      <c r="R43" s="115">
        <f aca="true" t="shared" si="5" ref="R43:AK43">SUM(R39:R41)</f>
        <v>0.7903</v>
      </c>
      <c r="S43" s="115">
        <f t="shared" si="5"/>
        <v>0</v>
      </c>
      <c r="T43" s="115">
        <f t="shared" si="5"/>
        <v>0</v>
      </c>
      <c r="U43" s="115">
        <f t="shared" si="5"/>
        <v>0.7903</v>
      </c>
      <c r="V43" s="116">
        <f t="shared" si="5"/>
        <v>0</v>
      </c>
      <c r="W43" s="115">
        <f t="shared" si="5"/>
        <v>0.0131</v>
      </c>
      <c r="X43" s="115">
        <f t="shared" si="5"/>
        <v>0</v>
      </c>
      <c r="Y43" s="115">
        <f t="shared" si="5"/>
        <v>0</v>
      </c>
      <c r="Z43" s="115">
        <f t="shared" si="5"/>
        <v>0.0131</v>
      </c>
      <c r="AA43" s="116">
        <f t="shared" si="5"/>
        <v>0</v>
      </c>
      <c r="AB43" s="115">
        <f t="shared" si="5"/>
        <v>0.479</v>
      </c>
      <c r="AC43" s="115">
        <f t="shared" si="5"/>
        <v>0</v>
      </c>
      <c r="AD43" s="115">
        <f t="shared" si="5"/>
        <v>0</v>
      </c>
      <c r="AE43" s="115">
        <f t="shared" si="5"/>
        <v>0.479</v>
      </c>
      <c r="AF43" s="116">
        <f t="shared" si="5"/>
        <v>0</v>
      </c>
      <c r="AG43" s="115">
        <f t="shared" si="5"/>
        <v>0.4921</v>
      </c>
      <c r="AH43" s="115">
        <f t="shared" si="5"/>
        <v>0</v>
      </c>
      <c r="AI43" s="115">
        <f t="shared" si="5"/>
        <v>0</v>
      </c>
      <c r="AJ43" s="115">
        <f t="shared" si="5"/>
        <v>0.4921</v>
      </c>
      <c r="AK43" s="116">
        <f t="shared" si="5"/>
        <v>0</v>
      </c>
      <c r="AL43" s="115">
        <f aca="true" t="shared" si="6" ref="AL43:AU43">SUM(AL39:AL41)</f>
        <v>0.0524</v>
      </c>
      <c r="AM43" s="115">
        <f t="shared" si="6"/>
        <v>0</v>
      </c>
      <c r="AN43" s="115">
        <f t="shared" si="6"/>
        <v>0</v>
      </c>
      <c r="AO43" s="115">
        <f t="shared" si="6"/>
        <v>0.0524</v>
      </c>
      <c r="AP43" s="116">
        <f t="shared" si="6"/>
        <v>0</v>
      </c>
      <c r="AQ43" s="115">
        <f t="shared" si="6"/>
        <v>0.0501</v>
      </c>
      <c r="AR43" s="115">
        <f t="shared" si="6"/>
        <v>0</v>
      </c>
      <c r="AS43" s="115">
        <f t="shared" si="6"/>
        <v>0</v>
      </c>
      <c r="AT43" s="115">
        <f t="shared" si="6"/>
        <v>0.0501</v>
      </c>
      <c r="AU43" s="116">
        <f t="shared" si="6"/>
        <v>0</v>
      </c>
      <c r="AV43" s="115">
        <f>SUM(AV39:AV41)</f>
        <v>0.1025</v>
      </c>
      <c r="AW43" s="115">
        <f>SUM(AW39:AW41)</f>
        <v>0</v>
      </c>
      <c r="AX43" s="115">
        <f>SUM(AX39:AX41)</f>
        <v>0</v>
      </c>
      <c r="AY43" s="115">
        <f>SUM(AY39:AY41)</f>
        <v>0.1025</v>
      </c>
      <c r="AZ43" s="116">
        <f>SUM(AZ39:AZ41)</f>
        <v>0</v>
      </c>
      <c r="BA43" s="115">
        <f aca="true" t="shared" si="7" ref="BA43:BJ43">SUM(BA39:BA41)</f>
        <v>0</v>
      </c>
      <c r="BB43" s="115">
        <f t="shared" si="7"/>
        <v>0</v>
      </c>
      <c r="BC43" s="115">
        <f t="shared" si="7"/>
        <v>0</v>
      </c>
      <c r="BD43" s="115">
        <f t="shared" si="7"/>
        <v>0</v>
      </c>
      <c r="BE43" s="116">
        <f t="shared" si="7"/>
        <v>0</v>
      </c>
      <c r="BF43" s="115">
        <f t="shared" si="7"/>
        <v>0</v>
      </c>
      <c r="BG43" s="115">
        <f t="shared" si="7"/>
        <v>0</v>
      </c>
      <c r="BH43" s="115">
        <f t="shared" si="7"/>
        <v>0</v>
      </c>
      <c r="BI43" s="115">
        <f t="shared" si="7"/>
        <v>0</v>
      </c>
      <c r="BJ43" s="116">
        <f t="shared" si="7"/>
        <v>0</v>
      </c>
      <c r="BK43" s="115">
        <f>SUM(BK39:BK41)</f>
        <v>0</v>
      </c>
      <c r="BL43" s="115">
        <f>SUM(BL39:BL41)</f>
        <v>0</v>
      </c>
      <c r="BM43" s="115">
        <f>SUM(BM39:BM41)</f>
        <v>0</v>
      </c>
      <c r="BN43" s="115">
        <f>SUM(BN39:BN41)</f>
        <v>0</v>
      </c>
      <c r="BO43" s="116">
        <f>SUM(BO39:BO41)</f>
        <v>0</v>
      </c>
    </row>
    <row r="45" ht="16.5" thickBot="1">
      <c r="B45" s="25" t="s">
        <v>603</v>
      </c>
    </row>
    <row r="46" spans="1:67" ht="31.5">
      <c r="A46" s="997" t="s">
        <v>23</v>
      </c>
      <c r="B46" s="27" t="s">
        <v>236</v>
      </c>
      <c r="C46" s="995" t="s">
        <v>11</v>
      </c>
      <c r="D46" s="995" t="s">
        <v>32</v>
      </c>
      <c r="E46" s="995" t="s">
        <v>33</v>
      </c>
      <c r="F46" s="995" t="s">
        <v>34</v>
      </c>
      <c r="G46" s="996" t="s">
        <v>35</v>
      </c>
      <c r="H46" s="995" t="s">
        <v>11</v>
      </c>
      <c r="I46" s="995" t="s">
        <v>32</v>
      </c>
      <c r="J46" s="995" t="s">
        <v>33</v>
      </c>
      <c r="K46" s="995" t="s">
        <v>34</v>
      </c>
      <c r="L46" s="996" t="s">
        <v>35</v>
      </c>
      <c r="M46" s="995" t="s">
        <v>11</v>
      </c>
      <c r="N46" s="995" t="s">
        <v>32</v>
      </c>
      <c r="O46" s="995" t="s">
        <v>33</v>
      </c>
      <c r="P46" s="995" t="s">
        <v>34</v>
      </c>
      <c r="Q46" s="996" t="s">
        <v>35</v>
      </c>
      <c r="R46" s="145" t="s">
        <v>11</v>
      </c>
      <c r="S46" s="145" t="s">
        <v>32</v>
      </c>
      <c r="T46" s="145" t="s">
        <v>33</v>
      </c>
      <c r="U46" s="145" t="s">
        <v>34</v>
      </c>
      <c r="V46" s="146" t="s">
        <v>35</v>
      </c>
      <c r="W46" s="145" t="s">
        <v>11</v>
      </c>
      <c r="X46" s="145" t="s">
        <v>32</v>
      </c>
      <c r="Y46" s="145" t="s">
        <v>33</v>
      </c>
      <c r="Z46" s="145" t="s">
        <v>34</v>
      </c>
      <c r="AA46" s="146" t="s">
        <v>35</v>
      </c>
      <c r="AB46" s="145" t="s">
        <v>11</v>
      </c>
      <c r="AC46" s="145" t="s">
        <v>32</v>
      </c>
      <c r="AD46" s="145" t="s">
        <v>33</v>
      </c>
      <c r="AE46" s="145" t="s">
        <v>34</v>
      </c>
      <c r="AF46" s="146" t="s">
        <v>35</v>
      </c>
      <c r="AG46" s="145" t="s">
        <v>11</v>
      </c>
      <c r="AH46" s="145" t="s">
        <v>32</v>
      </c>
      <c r="AI46" s="145" t="s">
        <v>33</v>
      </c>
      <c r="AJ46" s="145" t="s">
        <v>34</v>
      </c>
      <c r="AK46" s="146" t="s">
        <v>35</v>
      </c>
      <c r="AL46" s="145" t="s">
        <v>11</v>
      </c>
      <c r="AM46" s="145" t="s">
        <v>32</v>
      </c>
      <c r="AN46" s="145" t="s">
        <v>33</v>
      </c>
      <c r="AO46" s="145" t="s">
        <v>34</v>
      </c>
      <c r="AP46" s="146" t="s">
        <v>35</v>
      </c>
      <c r="AQ46" s="145" t="s">
        <v>11</v>
      </c>
      <c r="AR46" s="145" t="s">
        <v>32</v>
      </c>
      <c r="AS46" s="145" t="s">
        <v>33</v>
      </c>
      <c r="AT46" s="145" t="s">
        <v>34</v>
      </c>
      <c r="AU46" s="146" t="s">
        <v>35</v>
      </c>
      <c r="AV46" s="145" t="s">
        <v>11</v>
      </c>
      <c r="AW46" s="145" t="s">
        <v>32</v>
      </c>
      <c r="AX46" s="145" t="s">
        <v>33</v>
      </c>
      <c r="AY46" s="145" t="s">
        <v>34</v>
      </c>
      <c r="AZ46" s="146" t="s">
        <v>35</v>
      </c>
      <c r="BA46" s="145" t="s">
        <v>11</v>
      </c>
      <c r="BB46" s="145" t="s">
        <v>32</v>
      </c>
      <c r="BC46" s="145" t="s">
        <v>33</v>
      </c>
      <c r="BD46" s="145" t="s">
        <v>34</v>
      </c>
      <c r="BE46" s="146" t="s">
        <v>35</v>
      </c>
      <c r="BF46" s="145" t="s">
        <v>11</v>
      </c>
      <c r="BG46" s="145" t="s">
        <v>32</v>
      </c>
      <c r="BH46" s="145" t="s">
        <v>33</v>
      </c>
      <c r="BI46" s="145" t="s">
        <v>34</v>
      </c>
      <c r="BJ46" s="146" t="s">
        <v>35</v>
      </c>
      <c r="BK46" s="145" t="s">
        <v>11</v>
      </c>
      <c r="BL46" s="145" t="s">
        <v>32</v>
      </c>
      <c r="BM46" s="145" t="s">
        <v>33</v>
      </c>
      <c r="BN46" s="145" t="s">
        <v>34</v>
      </c>
      <c r="BO46" s="146" t="s">
        <v>35</v>
      </c>
    </row>
    <row r="47" spans="1:67" ht="31.5">
      <c r="A47" s="998" t="s">
        <v>17</v>
      </c>
      <c r="B47" s="185" t="s">
        <v>586</v>
      </c>
      <c r="C47" s="1001">
        <f>D47+E47+F47+G47</f>
        <v>1.8961999999999999</v>
      </c>
      <c r="D47" s="1001">
        <f>D48+D49</f>
        <v>0</v>
      </c>
      <c r="E47" s="1001">
        <f>E48+E49</f>
        <v>0</v>
      </c>
      <c r="F47" s="1001">
        <f>F48+F49</f>
        <v>1.7984113811499705</v>
      </c>
      <c r="G47" s="1001">
        <f>G48+G49</f>
        <v>0.09778861885002943</v>
      </c>
      <c r="H47" s="1001">
        <f>I47+J47+K47+L47</f>
        <v>0.5242</v>
      </c>
      <c r="I47" s="1001">
        <f>I48+I49</f>
        <v>0</v>
      </c>
      <c r="J47" s="1001">
        <f>J48+J49</f>
        <v>0</v>
      </c>
      <c r="K47" s="1001">
        <f>K48+K49</f>
        <v>0.489</v>
      </c>
      <c r="L47" s="1001">
        <f>L48+L49</f>
        <v>0.0352</v>
      </c>
      <c r="M47" s="1001">
        <f>N47+O47+P47+Q47</f>
        <v>0.4405</v>
      </c>
      <c r="N47" s="1001">
        <f>N48+N49</f>
        <v>0</v>
      </c>
      <c r="O47" s="1001">
        <f>O48+O49</f>
        <v>0</v>
      </c>
      <c r="P47" s="1001">
        <f>P48+P49</f>
        <v>0.4139</v>
      </c>
      <c r="Q47" s="1001">
        <f>Q48+Q49</f>
        <v>0.0266</v>
      </c>
      <c r="R47" s="1001">
        <f>S47+T47+U47+V47</f>
        <v>0.9647</v>
      </c>
      <c r="S47" s="1001">
        <f>S48+S49</f>
        <v>0</v>
      </c>
      <c r="T47" s="1001">
        <f>T48+T49</f>
        <v>0</v>
      </c>
      <c r="U47" s="1001">
        <f>U48+U49</f>
        <v>0.9029</v>
      </c>
      <c r="V47" s="1001">
        <f>V48+V49</f>
        <v>0.0618</v>
      </c>
      <c r="W47" s="1001">
        <f>X47+Y47+Z47+AA47</f>
        <v>1.0469</v>
      </c>
      <c r="X47" s="1001">
        <f>X48+X49</f>
        <v>0</v>
      </c>
      <c r="Y47" s="1001">
        <f>Y48+Y49</f>
        <v>0</v>
      </c>
      <c r="Z47" s="1001">
        <f>Z48+Z49</f>
        <v>0.9903</v>
      </c>
      <c r="AA47" s="1001">
        <f>AA48+AA49</f>
        <v>0.0566</v>
      </c>
      <c r="AB47" s="1001">
        <f>AC47+AD47+AE47+AF47</f>
        <v>0.631</v>
      </c>
      <c r="AC47" s="1001">
        <f>AC48+AC49</f>
        <v>0</v>
      </c>
      <c r="AD47" s="1001">
        <f>AD48+AD49</f>
        <v>0</v>
      </c>
      <c r="AE47" s="1001">
        <f>AE48+AE49</f>
        <v>0.5846</v>
      </c>
      <c r="AF47" s="1001">
        <f>AF48+AF49</f>
        <v>0.0464</v>
      </c>
      <c r="AG47" s="1001">
        <f>AH47+AI47+AJ47+AK47</f>
        <v>2.6779</v>
      </c>
      <c r="AH47" s="1001">
        <f>AH48+AH49</f>
        <v>0</v>
      </c>
      <c r="AI47" s="1001">
        <f>AI48+AI49</f>
        <v>0</v>
      </c>
      <c r="AJ47" s="1001">
        <f>AJ48+AJ49</f>
        <v>1.5749</v>
      </c>
      <c r="AK47" s="1001">
        <f>AK48+AK49</f>
        <v>1.103</v>
      </c>
      <c r="AL47" s="1001">
        <f>AM47+AN47+AO47+AP47</f>
        <v>0.9806</v>
      </c>
      <c r="AM47" s="1001">
        <f>AM48+AM49</f>
        <v>0</v>
      </c>
      <c r="AN47" s="1001">
        <f>AN48+AN49</f>
        <v>0</v>
      </c>
      <c r="AO47" s="1001">
        <f>AO48+AO49</f>
        <v>0.9236</v>
      </c>
      <c r="AP47" s="1001">
        <f>AP48+AP49</f>
        <v>0.057</v>
      </c>
      <c r="AQ47" s="1001">
        <f>AR47+AS47+AT47+AU47</f>
        <v>1.0874000000000001</v>
      </c>
      <c r="AR47" s="1001">
        <f>AR48+AR49</f>
        <v>0</v>
      </c>
      <c r="AS47" s="1001">
        <f>AS48+AS49</f>
        <v>0</v>
      </c>
      <c r="AT47" s="1001">
        <f>AT48+AT49</f>
        <v>1.0414</v>
      </c>
      <c r="AU47" s="1001">
        <f>AU48+AU49</f>
        <v>0.046</v>
      </c>
      <c r="AV47" s="1001">
        <f>AW47+AX47+AY47+AZ47</f>
        <v>2.068</v>
      </c>
      <c r="AW47" s="1001">
        <f>AW48+AW49</f>
        <v>0</v>
      </c>
      <c r="AX47" s="1001">
        <f>AX48+AX49</f>
        <v>0</v>
      </c>
      <c r="AY47" s="1001">
        <f>AY48+AY49</f>
        <v>1.965</v>
      </c>
      <c r="AZ47" s="1001">
        <f>AZ48+AZ49</f>
        <v>0.103</v>
      </c>
      <c r="BA47" s="1001">
        <f>BB47+BC47+BD47+BE47</f>
        <v>0</v>
      </c>
      <c r="BB47" s="1001">
        <f>BB48+BB49</f>
        <v>0</v>
      </c>
      <c r="BC47" s="1001">
        <f>BC48+BC49</f>
        <v>0</v>
      </c>
      <c r="BD47" s="1001">
        <f>BD48+BD49</f>
        <v>0</v>
      </c>
      <c r="BE47" s="1001">
        <f>BE48+BE49</f>
        <v>0</v>
      </c>
      <c r="BF47" s="1001">
        <f>BG47+BH47+BI47+BJ47</f>
        <v>0</v>
      </c>
      <c r="BG47" s="1001">
        <f>BG48+BG49</f>
        <v>0</v>
      </c>
      <c r="BH47" s="1001">
        <f>BH48+BH49</f>
        <v>0</v>
      </c>
      <c r="BI47" s="1001">
        <f>BI48+BI49</f>
        <v>0</v>
      </c>
      <c r="BJ47" s="1001">
        <f>BJ48+BJ49</f>
        <v>0</v>
      </c>
      <c r="BK47" s="1001">
        <f>BL47+BM47+BN47+BO47</f>
        <v>0</v>
      </c>
      <c r="BL47" s="1001">
        <f>BL48+BL49</f>
        <v>0</v>
      </c>
      <c r="BM47" s="1001">
        <f>BM48+BM49</f>
        <v>0</v>
      </c>
      <c r="BN47" s="1001">
        <f>BN48+BN49</f>
        <v>0</v>
      </c>
      <c r="BO47" s="1001">
        <f>BO48+BO49</f>
        <v>0</v>
      </c>
    </row>
    <row r="48" spans="1:67" ht="15.75">
      <c r="A48" s="998" t="s">
        <v>36</v>
      </c>
      <c r="B48" s="185" t="s">
        <v>587</v>
      </c>
      <c r="C48" s="1001">
        <f aca="true" t="shared" si="8" ref="C48:C58">D48+E48+F48+G48</f>
        <v>1.8961999999999999</v>
      </c>
      <c r="D48" s="104"/>
      <c r="E48" s="104"/>
      <c r="F48" s="1052">
        <v>1.7984113811499705</v>
      </c>
      <c r="G48" s="1053">
        <v>0.09778861885002943</v>
      </c>
      <c r="H48" s="1001">
        <f aca="true" t="shared" si="9" ref="H48:H58">I48+J48+K48+L48</f>
        <v>0.5242</v>
      </c>
      <c r="I48" s="104"/>
      <c r="J48" s="104"/>
      <c r="K48" s="171">
        <v>0.489</v>
      </c>
      <c r="L48" s="172">
        <v>0.0352</v>
      </c>
      <c r="M48" s="1001">
        <f aca="true" t="shared" si="10" ref="M48:M58">N48+O48+P48+Q48</f>
        <v>0.4405</v>
      </c>
      <c r="N48" s="104"/>
      <c r="O48" s="104"/>
      <c r="P48" s="171">
        <v>0.4139</v>
      </c>
      <c r="Q48" s="172">
        <v>0.0266</v>
      </c>
      <c r="R48" s="1001">
        <f aca="true" t="shared" si="11" ref="R48:R58">S48+T48+U48+V48</f>
        <v>0.9647</v>
      </c>
      <c r="S48" s="104"/>
      <c r="T48" s="104"/>
      <c r="U48" s="171">
        <v>0.9029</v>
      </c>
      <c r="V48" s="172">
        <v>0.0618</v>
      </c>
      <c r="W48" s="1001">
        <f aca="true" t="shared" si="12" ref="W48:W58">X48+Y48+Z48+AA48</f>
        <v>1.0469</v>
      </c>
      <c r="X48" s="104"/>
      <c r="Y48" s="104"/>
      <c r="Z48" s="171">
        <v>0.9903</v>
      </c>
      <c r="AA48" s="172">
        <v>0.0566</v>
      </c>
      <c r="AB48" s="1001">
        <f aca="true" t="shared" si="13" ref="AB48:AB58">AC48+AD48+AE48+AF48</f>
        <v>0.631</v>
      </c>
      <c r="AC48" s="104"/>
      <c r="AD48" s="104"/>
      <c r="AE48" s="171">
        <v>0.5846</v>
      </c>
      <c r="AF48" s="172">
        <v>0.0464</v>
      </c>
      <c r="AG48" s="1001">
        <f aca="true" t="shared" si="14" ref="AG48:AG58">AH48+AI48+AJ48+AK48</f>
        <v>2.6779</v>
      </c>
      <c r="AH48" s="104"/>
      <c r="AI48" s="104"/>
      <c r="AJ48" s="171">
        <v>1.5749</v>
      </c>
      <c r="AK48" s="172">
        <v>1.103</v>
      </c>
      <c r="AL48" s="1001">
        <f aca="true" t="shared" si="15" ref="AL48:AL58">AM48+AN48+AO48+AP48</f>
        <v>0.9806</v>
      </c>
      <c r="AM48" s="104"/>
      <c r="AN48" s="104"/>
      <c r="AO48" s="171">
        <v>0.9236</v>
      </c>
      <c r="AP48" s="172">
        <v>0.057</v>
      </c>
      <c r="AQ48" s="1001">
        <f aca="true" t="shared" si="16" ref="AQ48:AQ58">AR48+AS48+AT48+AU48</f>
        <v>1.0874000000000001</v>
      </c>
      <c r="AR48" s="104"/>
      <c r="AS48" s="104"/>
      <c r="AT48" s="171">
        <v>1.0414</v>
      </c>
      <c r="AU48" s="172">
        <v>0.046</v>
      </c>
      <c r="AV48" s="1001">
        <f aca="true" t="shared" si="17" ref="AV48:AV58">AW48+AX48+AY48+AZ48</f>
        <v>2.068</v>
      </c>
      <c r="AW48" s="104"/>
      <c r="AX48" s="104"/>
      <c r="AY48" s="171">
        <v>1.965</v>
      </c>
      <c r="AZ48" s="172">
        <v>0.103</v>
      </c>
      <c r="BA48" s="1001">
        <f aca="true" t="shared" si="18" ref="BA48:BA58">BB48+BC48+BD48+BE48</f>
        <v>0</v>
      </c>
      <c r="BB48" s="104"/>
      <c r="BC48" s="104"/>
      <c r="BD48" s="104"/>
      <c r="BE48" s="105"/>
      <c r="BF48" s="1001">
        <f aca="true" t="shared" si="19" ref="BF48:BF58">BG48+BH48+BI48+BJ48</f>
        <v>0</v>
      </c>
      <c r="BG48" s="104"/>
      <c r="BH48" s="104"/>
      <c r="BI48" s="104"/>
      <c r="BJ48" s="105"/>
      <c r="BK48" s="1001">
        <f aca="true" t="shared" si="20" ref="BK48:BK58">BL48+BM48+BN48+BO48</f>
        <v>0</v>
      </c>
      <c r="BL48" s="104"/>
      <c r="BM48" s="104"/>
      <c r="BN48" s="104"/>
      <c r="BO48" s="105"/>
    </row>
    <row r="49" spans="1:67" ht="15.75">
      <c r="A49" s="998" t="s">
        <v>37</v>
      </c>
      <c r="B49" s="185" t="s">
        <v>588</v>
      </c>
      <c r="C49" s="1001">
        <f t="shared" si="8"/>
        <v>0</v>
      </c>
      <c r="D49" s="104"/>
      <c r="E49" s="104"/>
      <c r="F49" s="104"/>
      <c r="G49" s="105"/>
      <c r="H49" s="1001">
        <f t="shared" si="9"/>
        <v>0</v>
      </c>
      <c r="I49" s="104"/>
      <c r="J49" s="104"/>
      <c r="K49" s="104"/>
      <c r="L49" s="105"/>
      <c r="M49" s="1001">
        <f t="shared" si="10"/>
        <v>0</v>
      </c>
      <c r="N49" s="104"/>
      <c r="O49" s="104"/>
      <c r="P49" s="104"/>
      <c r="Q49" s="105"/>
      <c r="R49" s="1001">
        <f t="shared" si="11"/>
        <v>0</v>
      </c>
      <c r="S49" s="104"/>
      <c r="T49" s="104"/>
      <c r="U49" s="104"/>
      <c r="V49" s="105"/>
      <c r="W49" s="1001">
        <f t="shared" si="12"/>
        <v>0</v>
      </c>
      <c r="X49" s="104"/>
      <c r="Y49" s="104"/>
      <c r="Z49" s="104"/>
      <c r="AA49" s="105"/>
      <c r="AB49" s="1001">
        <f t="shared" si="13"/>
        <v>0</v>
      </c>
      <c r="AC49" s="104"/>
      <c r="AD49" s="104"/>
      <c r="AE49" s="104"/>
      <c r="AF49" s="105"/>
      <c r="AG49" s="1001">
        <f t="shared" si="14"/>
        <v>0</v>
      </c>
      <c r="AH49" s="104"/>
      <c r="AI49" s="104"/>
      <c r="AJ49" s="104"/>
      <c r="AK49" s="105"/>
      <c r="AL49" s="1001">
        <f t="shared" si="15"/>
        <v>0</v>
      </c>
      <c r="AM49" s="104"/>
      <c r="AN49" s="104"/>
      <c r="AO49" s="104"/>
      <c r="AP49" s="105"/>
      <c r="AQ49" s="1001">
        <f t="shared" si="16"/>
        <v>0</v>
      </c>
      <c r="AR49" s="104"/>
      <c r="AS49" s="104"/>
      <c r="AT49" s="104"/>
      <c r="AU49" s="105"/>
      <c r="AV49" s="1001">
        <f t="shared" si="17"/>
        <v>0</v>
      </c>
      <c r="AW49" s="104"/>
      <c r="AX49" s="104"/>
      <c r="AY49" s="104"/>
      <c r="AZ49" s="105"/>
      <c r="BA49" s="1001">
        <f t="shared" si="18"/>
        <v>0</v>
      </c>
      <c r="BB49" s="104"/>
      <c r="BC49" s="104"/>
      <c r="BD49" s="104"/>
      <c r="BE49" s="105"/>
      <c r="BF49" s="1001">
        <f t="shared" si="19"/>
        <v>0</v>
      </c>
      <c r="BG49" s="104"/>
      <c r="BH49" s="104"/>
      <c r="BI49" s="104"/>
      <c r="BJ49" s="105"/>
      <c r="BK49" s="1001">
        <f t="shared" si="20"/>
        <v>0</v>
      </c>
      <c r="BL49" s="104"/>
      <c r="BM49" s="104"/>
      <c r="BN49" s="104"/>
      <c r="BO49" s="105"/>
    </row>
    <row r="50" spans="1:67" ht="31.5">
      <c r="A50" s="998" t="s">
        <v>18</v>
      </c>
      <c r="B50" s="185" t="s">
        <v>589</v>
      </c>
      <c r="C50" s="1001">
        <f t="shared" si="8"/>
        <v>0</v>
      </c>
      <c r="D50" s="1001">
        <f>D51+D52</f>
        <v>0</v>
      </c>
      <c r="E50" s="1001">
        <f>E51+E52</f>
        <v>0</v>
      </c>
      <c r="F50" s="1001">
        <f>F51+F52</f>
        <v>0</v>
      </c>
      <c r="G50" s="1001">
        <f>G51+G52</f>
        <v>0</v>
      </c>
      <c r="H50" s="1001">
        <f t="shared" si="9"/>
        <v>0</v>
      </c>
      <c r="I50" s="1001">
        <f>I51+I52</f>
        <v>0</v>
      </c>
      <c r="J50" s="1001">
        <f>J51+J52</f>
        <v>0</v>
      </c>
      <c r="K50" s="1001">
        <f>K51+K52</f>
        <v>0</v>
      </c>
      <c r="L50" s="1001">
        <f>L51+L52</f>
        <v>0</v>
      </c>
      <c r="M50" s="1001">
        <f t="shared" si="10"/>
        <v>0</v>
      </c>
      <c r="N50" s="1001">
        <f>N51+N52</f>
        <v>0</v>
      </c>
      <c r="O50" s="1001">
        <f>O51+O52</f>
        <v>0</v>
      </c>
      <c r="P50" s="1001">
        <f>P51+P52</f>
        <v>0</v>
      </c>
      <c r="Q50" s="1001">
        <f>Q51+Q52</f>
        <v>0</v>
      </c>
      <c r="R50" s="1001">
        <f t="shared" si="11"/>
        <v>0</v>
      </c>
      <c r="S50" s="1001">
        <f>S51+S52</f>
        <v>0</v>
      </c>
      <c r="T50" s="1001">
        <f>T51+T52</f>
        <v>0</v>
      </c>
      <c r="U50" s="1001">
        <f>U51+U52</f>
        <v>0</v>
      </c>
      <c r="V50" s="1001">
        <f>V51+V52</f>
        <v>0</v>
      </c>
      <c r="W50" s="1001">
        <f t="shared" si="12"/>
        <v>0</v>
      </c>
      <c r="X50" s="1001">
        <f>X51+X52</f>
        <v>0</v>
      </c>
      <c r="Y50" s="1001">
        <f>Y51+Y52</f>
        <v>0</v>
      </c>
      <c r="Z50" s="1001">
        <f>Z51+Z52</f>
        <v>0</v>
      </c>
      <c r="AA50" s="1001">
        <f>AA51+AA52</f>
        <v>0</v>
      </c>
      <c r="AB50" s="1001">
        <f t="shared" si="13"/>
        <v>0</v>
      </c>
      <c r="AC50" s="1001">
        <f>AC51+AC52</f>
        <v>0</v>
      </c>
      <c r="AD50" s="1001">
        <f>AD51+AD52</f>
        <v>0</v>
      </c>
      <c r="AE50" s="1001">
        <f>AE51+AE52</f>
        <v>0</v>
      </c>
      <c r="AF50" s="1001">
        <f>AF51+AF52</f>
        <v>0</v>
      </c>
      <c r="AG50" s="1001">
        <f t="shared" si="14"/>
        <v>0</v>
      </c>
      <c r="AH50" s="1001">
        <f>AH51+AH52</f>
        <v>0</v>
      </c>
      <c r="AI50" s="1001">
        <f>AI51+AI52</f>
        <v>0</v>
      </c>
      <c r="AJ50" s="1001">
        <f>AJ51+AJ52</f>
        <v>0</v>
      </c>
      <c r="AK50" s="1001">
        <f>AK51+AK52</f>
        <v>0</v>
      </c>
      <c r="AL50" s="1001">
        <f t="shared" si="15"/>
        <v>0</v>
      </c>
      <c r="AM50" s="1001">
        <f>AM51+AM52</f>
        <v>0</v>
      </c>
      <c r="AN50" s="1001">
        <f>AN51+AN52</f>
        <v>0</v>
      </c>
      <c r="AO50" s="1001">
        <f>AO51+AO52</f>
        <v>0</v>
      </c>
      <c r="AP50" s="1001">
        <f>AP51+AP52</f>
        <v>0</v>
      </c>
      <c r="AQ50" s="1001">
        <f t="shared" si="16"/>
        <v>0</v>
      </c>
      <c r="AR50" s="1001">
        <f>AR51+AR52</f>
        <v>0</v>
      </c>
      <c r="AS50" s="1001">
        <f>AS51+AS52</f>
        <v>0</v>
      </c>
      <c r="AT50" s="1001">
        <f>AT51+AT52</f>
        <v>0</v>
      </c>
      <c r="AU50" s="1001">
        <f>AU51+AU52</f>
        <v>0</v>
      </c>
      <c r="AV50" s="1001">
        <f t="shared" si="17"/>
        <v>0</v>
      </c>
      <c r="AW50" s="1001">
        <f>AW51+AW52</f>
        <v>0</v>
      </c>
      <c r="AX50" s="1001">
        <f>AX51+AX52</f>
        <v>0</v>
      </c>
      <c r="AY50" s="1001">
        <f>AY51+AY52</f>
        <v>0</v>
      </c>
      <c r="AZ50" s="1001">
        <f>AZ51+AZ52</f>
        <v>0</v>
      </c>
      <c r="BA50" s="1001">
        <f t="shared" si="18"/>
        <v>0</v>
      </c>
      <c r="BB50" s="1001">
        <f>BB51+BB52</f>
        <v>0</v>
      </c>
      <c r="BC50" s="1001">
        <f>BC51+BC52</f>
        <v>0</v>
      </c>
      <c r="BD50" s="1001">
        <f>BD51+BD52</f>
        <v>0</v>
      </c>
      <c r="BE50" s="1001">
        <f>BE51+BE52</f>
        <v>0</v>
      </c>
      <c r="BF50" s="1001">
        <f t="shared" si="19"/>
        <v>0</v>
      </c>
      <c r="BG50" s="1001">
        <f>BG51+BG52</f>
        <v>0</v>
      </c>
      <c r="BH50" s="1001">
        <f>BH51+BH52</f>
        <v>0</v>
      </c>
      <c r="BI50" s="1001">
        <f>BI51+BI52</f>
        <v>0</v>
      </c>
      <c r="BJ50" s="1001">
        <f>BJ51+BJ52</f>
        <v>0</v>
      </c>
      <c r="BK50" s="1001">
        <f t="shared" si="20"/>
        <v>0</v>
      </c>
      <c r="BL50" s="1001">
        <f>BL51+BL52</f>
        <v>0</v>
      </c>
      <c r="BM50" s="1001">
        <f>BM51+BM52</f>
        <v>0</v>
      </c>
      <c r="BN50" s="1001">
        <f>BN51+BN52</f>
        <v>0</v>
      </c>
      <c r="BO50" s="1001">
        <f>BO51+BO52</f>
        <v>0</v>
      </c>
    </row>
    <row r="51" spans="1:67" ht="15.75">
      <c r="A51" s="998" t="s">
        <v>7</v>
      </c>
      <c r="B51" s="185" t="s">
        <v>587</v>
      </c>
      <c r="C51" s="1001">
        <f t="shared" si="8"/>
        <v>0</v>
      </c>
      <c r="D51" s="104"/>
      <c r="E51" s="104"/>
      <c r="F51" s="104"/>
      <c r="G51" s="105"/>
      <c r="H51" s="1001">
        <f t="shared" si="9"/>
        <v>0</v>
      </c>
      <c r="I51" s="104"/>
      <c r="J51" s="104"/>
      <c r="K51" s="104"/>
      <c r="L51" s="105"/>
      <c r="M51" s="1001">
        <f t="shared" si="10"/>
        <v>0</v>
      </c>
      <c r="N51" s="104"/>
      <c r="O51" s="104"/>
      <c r="P51" s="104"/>
      <c r="Q51" s="105"/>
      <c r="R51" s="1001">
        <f t="shared" si="11"/>
        <v>0</v>
      </c>
      <c r="S51" s="104"/>
      <c r="T51" s="104"/>
      <c r="U51" s="104"/>
      <c r="V51" s="105"/>
      <c r="W51" s="1001">
        <f t="shared" si="12"/>
        <v>0</v>
      </c>
      <c r="X51" s="104"/>
      <c r="Y51" s="104"/>
      <c r="Z51" s="104"/>
      <c r="AA51" s="105"/>
      <c r="AB51" s="1001">
        <f t="shared" si="13"/>
        <v>0</v>
      </c>
      <c r="AC51" s="104"/>
      <c r="AD51" s="104"/>
      <c r="AE51" s="104"/>
      <c r="AF51" s="105"/>
      <c r="AG51" s="1001">
        <f t="shared" si="14"/>
        <v>0</v>
      </c>
      <c r="AH51" s="104"/>
      <c r="AI51" s="104"/>
      <c r="AJ51" s="104"/>
      <c r="AK51" s="105"/>
      <c r="AL51" s="1001">
        <f t="shared" si="15"/>
        <v>0</v>
      </c>
      <c r="AM51" s="104"/>
      <c r="AN51" s="104"/>
      <c r="AO51" s="104"/>
      <c r="AP51" s="105"/>
      <c r="AQ51" s="1001">
        <f t="shared" si="16"/>
        <v>0</v>
      </c>
      <c r="AR51" s="104"/>
      <c r="AS51" s="104"/>
      <c r="AT51" s="104"/>
      <c r="AU51" s="105"/>
      <c r="AV51" s="1001">
        <f t="shared" si="17"/>
        <v>0</v>
      </c>
      <c r="AW51" s="104"/>
      <c r="AX51" s="104"/>
      <c r="AY51" s="104"/>
      <c r="AZ51" s="105"/>
      <c r="BA51" s="1001">
        <f t="shared" si="18"/>
        <v>0</v>
      </c>
      <c r="BB51" s="104"/>
      <c r="BC51" s="104"/>
      <c r="BD51" s="104"/>
      <c r="BE51" s="105"/>
      <c r="BF51" s="1001">
        <f t="shared" si="19"/>
        <v>0</v>
      </c>
      <c r="BG51" s="104"/>
      <c r="BH51" s="104"/>
      <c r="BI51" s="104"/>
      <c r="BJ51" s="105"/>
      <c r="BK51" s="1001">
        <f t="shared" si="20"/>
        <v>0</v>
      </c>
      <c r="BL51" s="104"/>
      <c r="BM51" s="104"/>
      <c r="BN51" s="104"/>
      <c r="BO51" s="105"/>
    </row>
    <row r="52" spans="1:67" ht="15.75">
      <c r="A52" s="998" t="s">
        <v>512</v>
      </c>
      <c r="B52" s="185" t="s">
        <v>588</v>
      </c>
      <c r="C52" s="1001">
        <f t="shared" si="8"/>
        <v>0</v>
      </c>
      <c r="D52" s="104"/>
      <c r="E52" s="104"/>
      <c r="F52" s="104"/>
      <c r="G52" s="105"/>
      <c r="H52" s="1001">
        <f t="shared" si="9"/>
        <v>0</v>
      </c>
      <c r="I52" s="104"/>
      <c r="J52" s="104"/>
      <c r="K52" s="104"/>
      <c r="L52" s="105"/>
      <c r="M52" s="1001">
        <f t="shared" si="10"/>
        <v>0</v>
      </c>
      <c r="N52" s="104"/>
      <c r="O52" s="104"/>
      <c r="P52" s="104"/>
      <c r="Q52" s="105"/>
      <c r="R52" s="1001">
        <f t="shared" si="11"/>
        <v>0</v>
      </c>
      <c r="S52" s="104"/>
      <c r="T52" s="104"/>
      <c r="U52" s="104"/>
      <c r="V52" s="105"/>
      <c r="W52" s="1001">
        <f t="shared" si="12"/>
        <v>0</v>
      </c>
      <c r="X52" s="104"/>
      <c r="Y52" s="104"/>
      <c r="Z52" s="104"/>
      <c r="AA52" s="105"/>
      <c r="AB52" s="1001">
        <f t="shared" si="13"/>
        <v>0</v>
      </c>
      <c r="AC52" s="104"/>
      <c r="AD52" s="104"/>
      <c r="AE52" s="104"/>
      <c r="AF52" s="105"/>
      <c r="AG52" s="1001">
        <f t="shared" si="14"/>
        <v>0</v>
      </c>
      <c r="AH52" s="104"/>
      <c r="AI52" s="104"/>
      <c r="AJ52" s="104"/>
      <c r="AK52" s="105"/>
      <c r="AL52" s="1001">
        <f t="shared" si="15"/>
        <v>0</v>
      </c>
      <c r="AM52" s="104"/>
      <c r="AN52" s="104"/>
      <c r="AO52" s="104"/>
      <c r="AP52" s="105"/>
      <c r="AQ52" s="1001">
        <f t="shared" si="16"/>
        <v>0</v>
      </c>
      <c r="AR52" s="104"/>
      <c r="AS52" s="104"/>
      <c r="AT52" s="104"/>
      <c r="AU52" s="105"/>
      <c r="AV52" s="1001">
        <f t="shared" si="17"/>
        <v>0</v>
      </c>
      <c r="AW52" s="104"/>
      <c r="AX52" s="104"/>
      <c r="AY52" s="104"/>
      <c r="AZ52" s="105"/>
      <c r="BA52" s="1001">
        <f t="shared" si="18"/>
        <v>0</v>
      </c>
      <c r="BB52" s="104"/>
      <c r="BC52" s="104"/>
      <c r="BD52" s="104"/>
      <c r="BE52" s="105"/>
      <c r="BF52" s="1001">
        <f t="shared" si="19"/>
        <v>0</v>
      </c>
      <c r="BG52" s="104"/>
      <c r="BH52" s="104"/>
      <c r="BI52" s="104"/>
      <c r="BJ52" s="105"/>
      <c r="BK52" s="1001">
        <f t="shared" si="20"/>
        <v>0</v>
      </c>
      <c r="BL52" s="104"/>
      <c r="BM52" s="104"/>
      <c r="BN52" s="104"/>
      <c r="BO52" s="105"/>
    </row>
    <row r="53" spans="1:67" ht="15.75">
      <c r="A53" s="998" t="s">
        <v>19</v>
      </c>
      <c r="B53" s="185" t="s">
        <v>590</v>
      </c>
      <c r="C53" s="1001">
        <f t="shared" si="8"/>
        <v>0</v>
      </c>
      <c r="D53" s="1001">
        <f>D54+D55</f>
        <v>0</v>
      </c>
      <c r="E53" s="1001">
        <f>E54+E55</f>
        <v>0</v>
      </c>
      <c r="F53" s="1001">
        <f>F54+F55</f>
        <v>0</v>
      </c>
      <c r="G53" s="1001">
        <f>G54+G55</f>
        <v>0</v>
      </c>
      <c r="H53" s="1001">
        <f t="shared" si="9"/>
        <v>0</v>
      </c>
      <c r="I53" s="1001">
        <f>I54+I55</f>
        <v>0</v>
      </c>
      <c r="J53" s="1001">
        <f>J54+J55</f>
        <v>0</v>
      </c>
      <c r="K53" s="1001">
        <f>K54+K55</f>
        <v>0</v>
      </c>
      <c r="L53" s="1001">
        <f>L54+L55</f>
        <v>0</v>
      </c>
      <c r="M53" s="1001">
        <f t="shared" si="10"/>
        <v>0</v>
      </c>
      <c r="N53" s="1001">
        <f>N54+N55</f>
        <v>0</v>
      </c>
      <c r="O53" s="1001">
        <f>O54+O55</f>
        <v>0</v>
      </c>
      <c r="P53" s="1001">
        <f>P54+P55</f>
        <v>0</v>
      </c>
      <c r="Q53" s="1001">
        <f>Q54+Q55</f>
        <v>0</v>
      </c>
      <c r="R53" s="1001">
        <f t="shared" si="11"/>
        <v>0</v>
      </c>
      <c r="S53" s="1001">
        <f>S54+S55</f>
        <v>0</v>
      </c>
      <c r="T53" s="1001">
        <f>T54+T55</f>
        <v>0</v>
      </c>
      <c r="U53" s="1001">
        <f>U54+U55</f>
        <v>0</v>
      </c>
      <c r="V53" s="1001">
        <f>V54+V55</f>
        <v>0</v>
      </c>
      <c r="W53" s="1001">
        <f t="shared" si="12"/>
        <v>0</v>
      </c>
      <c r="X53" s="1001">
        <f>X54+X55</f>
        <v>0</v>
      </c>
      <c r="Y53" s="1001">
        <f>Y54+Y55</f>
        <v>0</v>
      </c>
      <c r="Z53" s="1001">
        <f>Z54+Z55</f>
        <v>0</v>
      </c>
      <c r="AA53" s="1001">
        <f>AA54+AA55</f>
        <v>0</v>
      </c>
      <c r="AB53" s="1001">
        <f t="shared" si="13"/>
        <v>0</v>
      </c>
      <c r="AC53" s="1001">
        <f>AC54+AC55</f>
        <v>0</v>
      </c>
      <c r="AD53" s="1001">
        <f>AD54+AD55</f>
        <v>0</v>
      </c>
      <c r="AE53" s="1001">
        <f>AE54+AE55</f>
        <v>0</v>
      </c>
      <c r="AF53" s="1001">
        <f>AF54+AF55</f>
        <v>0</v>
      </c>
      <c r="AG53" s="1001">
        <f t="shared" si="14"/>
        <v>0</v>
      </c>
      <c r="AH53" s="1001">
        <f>AH54+AH55</f>
        <v>0</v>
      </c>
      <c r="AI53" s="1001">
        <f>AI54+AI55</f>
        <v>0</v>
      </c>
      <c r="AJ53" s="1001">
        <f>AJ54+AJ55</f>
        <v>0</v>
      </c>
      <c r="AK53" s="1001">
        <f>AK54+AK55</f>
        <v>0</v>
      </c>
      <c r="AL53" s="1001">
        <f t="shared" si="15"/>
        <v>0</v>
      </c>
      <c r="AM53" s="1001">
        <f>AM54+AM55</f>
        <v>0</v>
      </c>
      <c r="AN53" s="1001">
        <f>AN54+AN55</f>
        <v>0</v>
      </c>
      <c r="AO53" s="1001">
        <f>AO54+AO55</f>
        <v>0</v>
      </c>
      <c r="AP53" s="1001">
        <f>AP54+AP55</f>
        <v>0</v>
      </c>
      <c r="AQ53" s="1001">
        <f t="shared" si="16"/>
        <v>0</v>
      </c>
      <c r="AR53" s="1001">
        <f>AR54+AR55</f>
        <v>0</v>
      </c>
      <c r="AS53" s="1001">
        <f>AS54+AS55</f>
        <v>0</v>
      </c>
      <c r="AT53" s="1001">
        <f>AT54+AT55</f>
        <v>0</v>
      </c>
      <c r="AU53" s="1001">
        <f>AU54+AU55</f>
        <v>0</v>
      </c>
      <c r="AV53" s="1001">
        <f t="shared" si="17"/>
        <v>0</v>
      </c>
      <c r="AW53" s="1001">
        <f>AW54+AW55</f>
        <v>0</v>
      </c>
      <c r="AX53" s="1001">
        <f>AX54+AX55</f>
        <v>0</v>
      </c>
      <c r="AY53" s="1001">
        <f>AY54+AY55</f>
        <v>0</v>
      </c>
      <c r="AZ53" s="1001">
        <f>AZ54+AZ55</f>
        <v>0</v>
      </c>
      <c r="BA53" s="1001">
        <f t="shared" si="18"/>
        <v>0</v>
      </c>
      <c r="BB53" s="1001">
        <f>BB54+BB55</f>
        <v>0</v>
      </c>
      <c r="BC53" s="1001">
        <f>BC54+BC55</f>
        <v>0</v>
      </c>
      <c r="BD53" s="1001">
        <f>BD54+BD55</f>
        <v>0</v>
      </c>
      <c r="BE53" s="1001">
        <f>BE54+BE55</f>
        <v>0</v>
      </c>
      <c r="BF53" s="1001">
        <f t="shared" si="19"/>
        <v>0</v>
      </c>
      <c r="BG53" s="1001">
        <f>BG54+BG55</f>
        <v>0</v>
      </c>
      <c r="BH53" s="1001">
        <f>BH54+BH55</f>
        <v>0</v>
      </c>
      <c r="BI53" s="1001">
        <f>BI54+BI55</f>
        <v>0</v>
      </c>
      <c r="BJ53" s="1001">
        <f>BJ54+BJ55</f>
        <v>0</v>
      </c>
      <c r="BK53" s="1001">
        <f t="shared" si="20"/>
        <v>0</v>
      </c>
      <c r="BL53" s="1001">
        <f>BL54+BL55</f>
        <v>0</v>
      </c>
      <c r="BM53" s="1001">
        <f>BM54+BM55</f>
        <v>0</v>
      </c>
      <c r="BN53" s="1001">
        <f>BN54+BN55</f>
        <v>0</v>
      </c>
      <c r="BO53" s="1001">
        <f>BO54+BO55</f>
        <v>0</v>
      </c>
    </row>
    <row r="54" spans="1:67" ht="15.75">
      <c r="A54" s="998" t="s">
        <v>481</v>
      </c>
      <c r="B54" s="185" t="s">
        <v>587</v>
      </c>
      <c r="C54" s="1001">
        <f t="shared" si="8"/>
        <v>0</v>
      </c>
      <c r="D54" s="104"/>
      <c r="E54" s="104"/>
      <c r="F54" s="104"/>
      <c r="G54" s="105"/>
      <c r="H54" s="1001">
        <f t="shared" si="9"/>
        <v>0</v>
      </c>
      <c r="I54" s="104"/>
      <c r="J54" s="104"/>
      <c r="K54" s="104"/>
      <c r="L54" s="105"/>
      <c r="M54" s="1001">
        <f t="shared" si="10"/>
        <v>0</v>
      </c>
      <c r="N54" s="104"/>
      <c r="O54" s="104"/>
      <c r="P54" s="104"/>
      <c r="Q54" s="105"/>
      <c r="R54" s="1001">
        <f t="shared" si="11"/>
        <v>0</v>
      </c>
      <c r="S54" s="104"/>
      <c r="T54" s="104"/>
      <c r="U54" s="104"/>
      <c r="V54" s="105"/>
      <c r="W54" s="1001">
        <f t="shared" si="12"/>
        <v>0</v>
      </c>
      <c r="X54" s="104"/>
      <c r="Y54" s="104"/>
      <c r="Z54" s="104"/>
      <c r="AA54" s="105"/>
      <c r="AB54" s="1001">
        <f t="shared" si="13"/>
        <v>0</v>
      </c>
      <c r="AC54" s="104"/>
      <c r="AD54" s="104"/>
      <c r="AE54" s="104"/>
      <c r="AF54" s="105"/>
      <c r="AG54" s="1001">
        <f t="shared" si="14"/>
        <v>0</v>
      </c>
      <c r="AH54" s="104"/>
      <c r="AI54" s="104"/>
      <c r="AJ54" s="104"/>
      <c r="AK54" s="105"/>
      <c r="AL54" s="1001">
        <f t="shared" si="15"/>
        <v>0</v>
      </c>
      <c r="AM54" s="104"/>
      <c r="AN54" s="104"/>
      <c r="AO54" s="104"/>
      <c r="AP54" s="105"/>
      <c r="AQ54" s="1001">
        <f t="shared" si="16"/>
        <v>0</v>
      </c>
      <c r="AR54" s="104"/>
      <c r="AS54" s="104"/>
      <c r="AT54" s="104"/>
      <c r="AU54" s="105"/>
      <c r="AV54" s="1001">
        <f t="shared" si="17"/>
        <v>0</v>
      </c>
      <c r="AW54" s="104"/>
      <c r="AX54" s="104"/>
      <c r="AY54" s="104"/>
      <c r="AZ54" s="105"/>
      <c r="BA54" s="1001">
        <f t="shared" si="18"/>
        <v>0</v>
      </c>
      <c r="BB54" s="104"/>
      <c r="BC54" s="104"/>
      <c r="BD54" s="104"/>
      <c r="BE54" s="105"/>
      <c r="BF54" s="1001">
        <f t="shared" si="19"/>
        <v>0</v>
      </c>
      <c r="BG54" s="104"/>
      <c r="BH54" s="104"/>
      <c r="BI54" s="104"/>
      <c r="BJ54" s="105"/>
      <c r="BK54" s="1001">
        <f t="shared" si="20"/>
        <v>0</v>
      </c>
      <c r="BL54" s="104"/>
      <c r="BM54" s="104"/>
      <c r="BN54" s="104"/>
      <c r="BO54" s="105"/>
    </row>
    <row r="55" spans="1:67" ht="15.75">
      <c r="A55" s="998" t="s">
        <v>513</v>
      </c>
      <c r="B55" s="185" t="s">
        <v>588</v>
      </c>
      <c r="C55" s="1001">
        <f t="shared" si="8"/>
        <v>0</v>
      </c>
      <c r="D55" s="104"/>
      <c r="E55" s="104"/>
      <c r="F55" s="104"/>
      <c r="G55" s="105"/>
      <c r="H55" s="1001">
        <f t="shared" si="9"/>
        <v>0</v>
      </c>
      <c r="I55" s="104"/>
      <c r="J55" s="104"/>
      <c r="K55" s="104"/>
      <c r="L55" s="105"/>
      <c r="M55" s="1001">
        <f t="shared" si="10"/>
        <v>0</v>
      </c>
      <c r="N55" s="104"/>
      <c r="O55" s="104"/>
      <c r="P55" s="104"/>
      <c r="Q55" s="105"/>
      <c r="R55" s="1001">
        <f t="shared" si="11"/>
        <v>0</v>
      </c>
      <c r="S55" s="104"/>
      <c r="T55" s="104"/>
      <c r="U55" s="104"/>
      <c r="V55" s="105"/>
      <c r="W55" s="1001">
        <f t="shared" si="12"/>
        <v>0</v>
      </c>
      <c r="X55" s="104"/>
      <c r="Y55" s="104"/>
      <c r="Z55" s="104"/>
      <c r="AA55" s="105"/>
      <c r="AB55" s="1001">
        <f t="shared" si="13"/>
        <v>0</v>
      </c>
      <c r="AC55" s="104"/>
      <c r="AD55" s="104"/>
      <c r="AE55" s="104"/>
      <c r="AF55" s="105"/>
      <c r="AG55" s="1001">
        <f t="shared" si="14"/>
        <v>0</v>
      </c>
      <c r="AH55" s="104"/>
      <c r="AI55" s="104"/>
      <c r="AJ55" s="104"/>
      <c r="AK55" s="105"/>
      <c r="AL55" s="1001">
        <f t="shared" si="15"/>
        <v>0</v>
      </c>
      <c r="AM55" s="104"/>
      <c r="AN55" s="104"/>
      <c r="AO55" s="104"/>
      <c r="AP55" s="105"/>
      <c r="AQ55" s="1001">
        <f t="shared" si="16"/>
        <v>0</v>
      </c>
      <c r="AR55" s="104"/>
      <c r="AS55" s="104"/>
      <c r="AT55" s="104"/>
      <c r="AU55" s="105"/>
      <c r="AV55" s="1001">
        <f t="shared" si="17"/>
        <v>0</v>
      </c>
      <c r="AW55" s="104"/>
      <c r="AX55" s="104"/>
      <c r="AY55" s="104"/>
      <c r="AZ55" s="105"/>
      <c r="BA55" s="1001">
        <f t="shared" si="18"/>
        <v>0</v>
      </c>
      <c r="BB55" s="104"/>
      <c r="BC55" s="104"/>
      <c r="BD55" s="104"/>
      <c r="BE55" s="105"/>
      <c r="BF55" s="1001">
        <f t="shared" si="19"/>
        <v>0</v>
      </c>
      <c r="BG55" s="104"/>
      <c r="BH55" s="104"/>
      <c r="BI55" s="104"/>
      <c r="BJ55" s="105"/>
      <c r="BK55" s="1001">
        <f t="shared" si="20"/>
        <v>0</v>
      </c>
      <c r="BL55" s="104"/>
      <c r="BM55" s="104"/>
      <c r="BN55" s="104"/>
      <c r="BO55" s="105"/>
    </row>
    <row r="56" spans="1:67" ht="15.75">
      <c r="A56" s="998" t="s">
        <v>20</v>
      </c>
      <c r="B56" s="185" t="s">
        <v>437</v>
      </c>
      <c r="C56" s="1001">
        <f t="shared" si="8"/>
        <v>0</v>
      </c>
      <c r="D56" s="1001">
        <f>D57+D58</f>
        <v>0</v>
      </c>
      <c r="E56" s="1001">
        <f>E57+E58</f>
        <v>0</v>
      </c>
      <c r="F56" s="1001">
        <f>F57+F58</f>
        <v>0</v>
      </c>
      <c r="G56" s="1001">
        <f>G57+G58</f>
        <v>0</v>
      </c>
      <c r="H56" s="1001">
        <f t="shared" si="9"/>
        <v>0</v>
      </c>
      <c r="I56" s="1001">
        <f>I57+I58</f>
        <v>0</v>
      </c>
      <c r="J56" s="1001">
        <f>J57+J58</f>
        <v>0</v>
      </c>
      <c r="K56" s="1001">
        <f>K57+K58</f>
        <v>0</v>
      </c>
      <c r="L56" s="1001">
        <f>L57+L58</f>
        <v>0</v>
      </c>
      <c r="M56" s="1001">
        <f t="shared" si="10"/>
        <v>0</v>
      </c>
      <c r="N56" s="1001">
        <f>N57+N58</f>
        <v>0</v>
      </c>
      <c r="O56" s="1001">
        <f>O57+O58</f>
        <v>0</v>
      </c>
      <c r="P56" s="1001">
        <f>P57+P58</f>
        <v>0</v>
      </c>
      <c r="Q56" s="1001">
        <f>Q57+Q58</f>
        <v>0</v>
      </c>
      <c r="R56" s="1001">
        <f t="shared" si="11"/>
        <v>0</v>
      </c>
      <c r="S56" s="1001">
        <f>S57+S58</f>
        <v>0</v>
      </c>
      <c r="T56" s="1001">
        <f>T57+T58</f>
        <v>0</v>
      </c>
      <c r="U56" s="1001">
        <f>U57+U58</f>
        <v>0</v>
      </c>
      <c r="V56" s="1001">
        <f>V57+V58</f>
        <v>0</v>
      </c>
      <c r="W56" s="1001">
        <f t="shared" si="12"/>
        <v>0</v>
      </c>
      <c r="X56" s="1001">
        <f>X57+X58</f>
        <v>0</v>
      </c>
      <c r="Y56" s="1001">
        <f>Y57+Y58</f>
        <v>0</v>
      </c>
      <c r="Z56" s="1001">
        <f>Z57+Z58</f>
        <v>0</v>
      </c>
      <c r="AA56" s="1001">
        <f>AA57+AA58</f>
        <v>0</v>
      </c>
      <c r="AB56" s="1001">
        <f t="shared" si="13"/>
        <v>0</v>
      </c>
      <c r="AC56" s="1001">
        <f>AC57+AC58</f>
        <v>0</v>
      </c>
      <c r="AD56" s="1001">
        <f>AD57+AD58</f>
        <v>0</v>
      </c>
      <c r="AE56" s="1001">
        <f>AE57+AE58</f>
        <v>0</v>
      </c>
      <c r="AF56" s="1001">
        <f>AF57+AF58</f>
        <v>0</v>
      </c>
      <c r="AG56" s="1001">
        <f t="shared" si="14"/>
        <v>0</v>
      </c>
      <c r="AH56" s="1001">
        <f>AH57+AH58</f>
        <v>0</v>
      </c>
      <c r="AI56" s="1001">
        <f>AI57+AI58</f>
        <v>0</v>
      </c>
      <c r="AJ56" s="1001">
        <f>AJ57+AJ58</f>
        <v>0</v>
      </c>
      <c r="AK56" s="1001">
        <f>AK57+AK58</f>
        <v>0</v>
      </c>
      <c r="AL56" s="1001">
        <f t="shared" si="15"/>
        <v>0</v>
      </c>
      <c r="AM56" s="1001">
        <f>AM57+AM58</f>
        <v>0</v>
      </c>
      <c r="AN56" s="1001">
        <f>AN57+AN58</f>
        <v>0</v>
      </c>
      <c r="AO56" s="1001">
        <f>AO57+AO58</f>
        <v>0</v>
      </c>
      <c r="AP56" s="1001">
        <f>AP57+AP58</f>
        <v>0</v>
      </c>
      <c r="AQ56" s="1001">
        <f t="shared" si="16"/>
        <v>0</v>
      </c>
      <c r="AR56" s="1001">
        <f>AR57+AR58</f>
        <v>0</v>
      </c>
      <c r="AS56" s="1001">
        <f>AS57+AS58</f>
        <v>0</v>
      </c>
      <c r="AT56" s="1001">
        <f>AT57+AT58</f>
        <v>0</v>
      </c>
      <c r="AU56" s="1001">
        <f>AU57+AU58</f>
        <v>0</v>
      </c>
      <c r="AV56" s="1001">
        <f t="shared" si="17"/>
        <v>0</v>
      </c>
      <c r="AW56" s="1001">
        <f>AW57+AW58</f>
        <v>0</v>
      </c>
      <c r="AX56" s="1001">
        <f>AX57+AX58</f>
        <v>0</v>
      </c>
      <c r="AY56" s="1001">
        <f>AY57+AY58</f>
        <v>0</v>
      </c>
      <c r="AZ56" s="1001">
        <f>AZ57+AZ58</f>
        <v>0</v>
      </c>
      <c r="BA56" s="1001">
        <f t="shared" si="18"/>
        <v>0</v>
      </c>
      <c r="BB56" s="1001">
        <f>BB57+BB58</f>
        <v>0</v>
      </c>
      <c r="BC56" s="1001">
        <f>BC57+BC58</f>
        <v>0</v>
      </c>
      <c r="BD56" s="1001">
        <f>BD57+BD58</f>
        <v>0</v>
      </c>
      <c r="BE56" s="1001">
        <f>BE57+BE58</f>
        <v>0</v>
      </c>
      <c r="BF56" s="1001">
        <f t="shared" si="19"/>
        <v>0</v>
      </c>
      <c r="BG56" s="1001">
        <f>BG57+BG58</f>
        <v>0</v>
      </c>
      <c r="BH56" s="1001">
        <f>BH57+BH58</f>
        <v>0</v>
      </c>
      <c r="BI56" s="1001">
        <f>BI57+BI58</f>
        <v>0</v>
      </c>
      <c r="BJ56" s="1001">
        <f>BJ57+BJ58</f>
        <v>0</v>
      </c>
      <c r="BK56" s="1001">
        <f t="shared" si="20"/>
        <v>0</v>
      </c>
      <c r="BL56" s="1001">
        <f>BL57+BL58</f>
        <v>0</v>
      </c>
      <c r="BM56" s="1001">
        <f>BM57+BM58</f>
        <v>0</v>
      </c>
      <c r="BN56" s="1001">
        <f>BN57+BN58</f>
        <v>0</v>
      </c>
      <c r="BO56" s="1001">
        <f>BO57+BO58</f>
        <v>0</v>
      </c>
    </row>
    <row r="57" spans="1:67" ht="15.75">
      <c r="A57" s="998" t="s">
        <v>176</v>
      </c>
      <c r="B57" s="185" t="s">
        <v>587</v>
      </c>
      <c r="C57" s="1001">
        <f t="shared" si="8"/>
        <v>0</v>
      </c>
      <c r="D57" s="104"/>
      <c r="E57" s="104"/>
      <c r="F57" s="104"/>
      <c r="G57" s="105"/>
      <c r="H57" s="1001">
        <f t="shared" si="9"/>
        <v>0</v>
      </c>
      <c r="I57" s="104"/>
      <c r="J57" s="104"/>
      <c r="K57" s="104"/>
      <c r="L57" s="105"/>
      <c r="M57" s="1001">
        <f t="shared" si="10"/>
        <v>0</v>
      </c>
      <c r="N57" s="104"/>
      <c r="O57" s="104"/>
      <c r="P57" s="104"/>
      <c r="Q57" s="105"/>
      <c r="R57" s="1001">
        <f t="shared" si="11"/>
        <v>0</v>
      </c>
      <c r="S57" s="104"/>
      <c r="T57" s="104"/>
      <c r="U57" s="104"/>
      <c r="V57" s="105"/>
      <c r="W57" s="1001">
        <f t="shared" si="12"/>
        <v>0</v>
      </c>
      <c r="X57" s="104"/>
      <c r="Y57" s="104"/>
      <c r="Z57" s="104"/>
      <c r="AA57" s="105"/>
      <c r="AB57" s="1001">
        <f t="shared" si="13"/>
        <v>0</v>
      </c>
      <c r="AC57" s="104"/>
      <c r="AD57" s="104"/>
      <c r="AE57" s="104"/>
      <c r="AF57" s="105"/>
      <c r="AG57" s="1001">
        <f t="shared" si="14"/>
        <v>0</v>
      </c>
      <c r="AH57" s="104"/>
      <c r="AI57" s="104"/>
      <c r="AJ57" s="104"/>
      <c r="AK57" s="105"/>
      <c r="AL57" s="1001">
        <f t="shared" si="15"/>
        <v>0</v>
      </c>
      <c r="AM57" s="104"/>
      <c r="AN57" s="104"/>
      <c r="AO57" s="104"/>
      <c r="AP57" s="105"/>
      <c r="AQ57" s="1001">
        <f t="shared" si="16"/>
        <v>0</v>
      </c>
      <c r="AR57" s="104"/>
      <c r="AS57" s="104"/>
      <c r="AT57" s="104"/>
      <c r="AU57" s="105"/>
      <c r="AV57" s="1001">
        <f t="shared" si="17"/>
        <v>0</v>
      </c>
      <c r="AW57" s="104"/>
      <c r="AX57" s="104"/>
      <c r="AY57" s="104"/>
      <c r="AZ57" s="105"/>
      <c r="BA57" s="1001">
        <f t="shared" si="18"/>
        <v>0</v>
      </c>
      <c r="BB57" s="104"/>
      <c r="BC57" s="104"/>
      <c r="BD57" s="104"/>
      <c r="BE57" s="105"/>
      <c r="BF57" s="1001">
        <f t="shared" si="19"/>
        <v>0</v>
      </c>
      <c r="BG57" s="104"/>
      <c r="BH57" s="104"/>
      <c r="BI57" s="104"/>
      <c r="BJ57" s="105"/>
      <c r="BK57" s="1001">
        <f t="shared" si="20"/>
        <v>0</v>
      </c>
      <c r="BL57" s="104"/>
      <c r="BM57" s="104"/>
      <c r="BN57" s="104"/>
      <c r="BO57" s="105"/>
    </row>
    <row r="58" spans="1:67" ht="15.75">
      <c r="A58" s="998" t="s">
        <v>177</v>
      </c>
      <c r="B58" s="185" t="s">
        <v>588</v>
      </c>
      <c r="C58" s="1001">
        <f t="shared" si="8"/>
        <v>0</v>
      </c>
      <c r="D58" s="104"/>
      <c r="E58" s="104"/>
      <c r="F58" s="104"/>
      <c r="G58" s="105"/>
      <c r="H58" s="1001">
        <f t="shared" si="9"/>
        <v>0</v>
      </c>
      <c r="I58" s="104"/>
      <c r="J58" s="104"/>
      <c r="K58" s="104"/>
      <c r="L58" s="105"/>
      <c r="M58" s="1001">
        <f t="shared" si="10"/>
        <v>0</v>
      </c>
      <c r="N58" s="104"/>
      <c r="O58" s="104"/>
      <c r="P58" s="104"/>
      <c r="Q58" s="105"/>
      <c r="R58" s="1001">
        <f t="shared" si="11"/>
        <v>0</v>
      </c>
      <c r="S58" s="104"/>
      <c r="T58" s="104"/>
      <c r="U58" s="104"/>
      <c r="V58" s="105"/>
      <c r="W58" s="1001">
        <f t="shared" si="12"/>
        <v>0</v>
      </c>
      <c r="X58" s="104"/>
      <c r="Y58" s="104"/>
      <c r="Z58" s="104"/>
      <c r="AA58" s="105"/>
      <c r="AB58" s="1001">
        <f t="shared" si="13"/>
        <v>0</v>
      </c>
      <c r="AC58" s="104"/>
      <c r="AD58" s="104"/>
      <c r="AE58" s="104"/>
      <c r="AF58" s="105"/>
      <c r="AG58" s="1001">
        <f t="shared" si="14"/>
        <v>0</v>
      </c>
      <c r="AH58" s="104"/>
      <c r="AI58" s="104"/>
      <c r="AJ58" s="104"/>
      <c r="AK58" s="105"/>
      <c r="AL58" s="1001">
        <f t="shared" si="15"/>
        <v>0</v>
      </c>
      <c r="AM58" s="104"/>
      <c r="AN58" s="104"/>
      <c r="AO58" s="104"/>
      <c r="AP58" s="105"/>
      <c r="AQ58" s="1001">
        <f t="shared" si="16"/>
        <v>0</v>
      </c>
      <c r="AR58" s="104"/>
      <c r="AS58" s="104"/>
      <c r="AT58" s="104"/>
      <c r="AU58" s="105"/>
      <c r="AV58" s="1001">
        <f t="shared" si="17"/>
        <v>0</v>
      </c>
      <c r="AW58" s="104"/>
      <c r="AX58" s="104"/>
      <c r="AY58" s="104"/>
      <c r="AZ58" s="105"/>
      <c r="BA58" s="1001">
        <f t="shared" si="18"/>
        <v>0</v>
      </c>
      <c r="BB58" s="104"/>
      <c r="BC58" s="104"/>
      <c r="BD58" s="104"/>
      <c r="BE58" s="105"/>
      <c r="BF58" s="1001">
        <f t="shared" si="19"/>
        <v>0</v>
      </c>
      <c r="BG58" s="104"/>
      <c r="BH58" s="104"/>
      <c r="BI58" s="104"/>
      <c r="BJ58" s="105"/>
      <c r="BK58" s="1001">
        <f t="shared" si="20"/>
        <v>0</v>
      </c>
      <c r="BL58" s="104"/>
      <c r="BM58" s="104"/>
      <c r="BN58" s="104"/>
      <c r="BO58" s="105"/>
    </row>
    <row r="59" spans="1:67" ht="13.5" thickBot="1">
      <c r="A59" s="1163" t="s">
        <v>218</v>
      </c>
      <c r="B59" s="1163"/>
      <c r="C59" s="1002"/>
      <c r="D59" s="1002"/>
      <c r="E59" s="1002"/>
      <c r="F59" s="1002"/>
      <c r="G59" s="1002"/>
      <c r="H59" s="1002"/>
      <c r="I59" s="1002"/>
      <c r="J59" s="1002"/>
      <c r="K59" s="1002"/>
      <c r="L59" s="1002"/>
      <c r="M59" s="1002"/>
      <c r="N59" s="1002"/>
      <c r="O59" s="1002"/>
      <c r="P59" s="1002"/>
      <c r="Q59" s="1002"/>
      <c r="R59" s="1002"/>
      <c r="S59" s="1002"/>
      <c r="T59" s="1002"/>
      <c r="U59" s="1002"/>
      <c r="V59" s="1002"/>
      <c r="W59" s="1002"/>
      <c r="X59" s="1002"/>
      <c r="Y59" s="1002"/>
      <c r="Z59" s="1002"/>
      <c r="AA59" s="1002"/>
      <c r="AB59" s="1002"/>
      <c r="AC59" s="1002"/>
      <c r="AD59" s="1002"/>
      <c r="AE59" s="1002"/>
      <c r="AF59" s="1002"/>
      <c r="AG59" s="1002"/>
      <c r="AH59" s="1002"/>
      <c r="AI59" s="1002"/>
      <c r="AJ59" s="1002"/>
      <c r="AK59" s="1002"/>
      <c r="AL59" s="1002"/>
      <c r="AM59" s="1002"/>
      <c r="AN59" s="1002"/>
      <c r="AO59" s="1002"/>
      <c r="AP59" s="1002"/>
      <c r="AQ59" s="1002"/>
      <c r="AR59" s="1002"/>
      <c r="AS59" s="1002"/>
      <c r="AT59" s="1002"/>
      <c r="AU59" s="1002"/>
      <c r="AV59" s="1002"/>
      <c r="AW59" s="1002"/>
      <c r="AX59" s="1002"/>
      <c r="AY59" s="1002"/>
      <c r="AZ59" s="1002"/>
      <c r="BA59" s="1002"/>
      <c r="BB59" s="1002"/>
      <c r="BC59" s="1002"/>
      <c r="BD59" s="1002"/>
      <c r="BE59" s="1002"/>
      <c r="BF59" s="1002"/>
      <c r="BG59" s="1002"/>
      <c r="BH59" s="1002"/>
      <c r="BI59" s="1002"/>
      <c r="BJ59" s="1002"/>
      <c r="BK59" s="1002"/>
      <c r="BL59" s="1002"/>
      <c r="BM59" s="1002"/>
      <c r="BN59" s="1002"/>
      <c r="BO59" s="1002"/>
    </row>
    <row r="60" spans="1:67" ht="16.5" thickBot="1">
      <c r="A60" s="999"/>
      <c r="B60" s="1000" t="s">
        <v>591</v>
      </c>
      <c r="C60" s="1001">
        <f>D60+E60+F60+G60</f>
        <v>1.8961999999999999</v>
      </c>
      <c r="D60" s="1003">
        <f>D61+D62</f>
        <v>0</v>
      </c>
      <c r="E60" s="1003">
        <f>E61+E62</f>
        <v>0</v>
      </c>
      <c r="F60" s="1003">
        <f>F61+F62</f>
        <v>1.7984113811499705</v>
      </c>
      <c r="G60" s="1003">
        <f>G61+G62</f>
        <v>0.09778861885002943</v>
      </c>
      <c r="H60" s="1001">
        <f>I60+J60+K60+L60</f>
        <v>0.5242</v>
      </c>
      <c r="I60" s="1003">
        <f>I61+I62</f>
        <v>0</v>
      </c>
      <c r="J60" s="1003">
        <f>J61+J62</f>
        <v>0</v>
      </c>
      <c r="K60" s="1003">
        <f>K61+K62</f>
        <v>0.489</v>
      </c>
      <c r="L60" s="1003">
        <f>L61+L62</f>
        <v>0.0352</v>
      </c>
      <c r="M60" s="1001">
        <f>N60+O60+P60+Q60</f>
        <v>0.4405</v>
      </c>
      <c r="N60" s="1003">
        <f>N61+N62</f>
        <v>0</v>
      </c>
      <c r="O60" s="1003">
        <f>O61+O62</f>
        <v>0</v>
      </c>
      <c r="P60" s="1003">
        <f>P61+P62</f>
        <v>0.4139</v>
      </c>
      <c r="Q60" s="1003">
        <f>Q61+Q62</f>
        <v>0.0266</v>
      </c>
      <c r="R60" s="1001">
        <f>S60+T60+U60+V60</f>
        <v>0.9647</v>
      </c>
      <c r="S60" s="1003">
        <f>S61+S62</f>
        <v>0</v>
      </c>
      <c r="T60" s="1003">
        <f>T61+T62</f>
        <v>0</v>
      </c>
      <c r="U60" s="1003">
        <f>U61+U62</f>
        <v>0.9029</v>
      </c>
      <c r="V60" s="1003">
        <f>V61+V62</f>
        <v>0.0618</v>
      </c>
      <c r="W60" s="1001">
        <f>X60+Y60+Z60+AA60</f>
        <v>1.0469</v>
      </c>
      <c r="X60" s="1003">
        <f>X61+X62</f>
        <v>0</v>
      </c>
      <c r="Y60" s="1003">
        <f>Y61+Y62</f>
        <v>0</v>
      </c>
      <c r="Z60" s="1003">
        <f>Z61+Z62</f>
        <v>0.9903</v>
      </c>
      <c r="AA60" s="1003">
        <f>AA61+AA62</f>
        <v>0.0566</v>
      </c>
      <c r="AB60" s="1001">
        <f>AC60+AD60+AE60+AF60</f>
        <v>0.631</v>
      </c>
      <c r="AC60" s="1003">
        <f>AC61+AC62</f>
        <v>0</v>
      </c>
      <c r="AD60" s="1003">
        <f>AD61+AD62</f>
        <v>0</v>
      </c>
      <c r="AE60" s="1003">
        <f>AE61+AE62</f>
        <v>0.5846</v>
      </c>
      <c r="AF60" s="1003">
        <f>AF61+AF62</f>
        <v>0.0464</v>
      </c>
      <c r="AG60" s="1001">
        <f>AH60+AI60+AJ60+AK60</f>
        <v>2.6779</v>
      </c>
      <c r="AH60" s="1003">
        <f>AH61+AH62</f>
        <v>0</v>
      </c>
      <c r="AI60" s="1003">
        <f>AI61+AI62</f>
        <v>0</v>
      </c>
      <c r="AJ60" s="1003">
        <f>AJ61+AJ62</f>
        <v>1.5749</v>
      </c>
      <c r="AK60" s="1003">
        <f>AK61+AK62</f>
        <v>1.103</v>
      </c>
      <c r="AL60" s="1001">
        <f>AM60+AN60+AO60+AP60</f>
        <v>0.9806</v>
      </c>
      <c r="AM60" s="1003">
        <f>AM61+AM62</f>
        <v>0</v>
      </c>
      <c r="AN60" s="1003">
        <f>AN61+AN62</f>
        <v>0</v>
      </c>
      <c r="AO60" s="1003">
        <f>AO61+AO62</f>
        <v>0.9236</v>
      </c>
      <c r="AP60" s="1003">
        <f>AP61+AP62</f>
        <v>0.057</v>
      </c>
      <c r="AQ60" s="1001">
        <f>AR60+AS60+AT60+AU60</f>
        <v>1.0874000000000001</v>
      </c>
      <c r="AR60" s="1003">
        <f>AR61+AR62</f>
        <v>0</v>
      </c>
      <c r="AS60" s="1003">
        <f>AS61+AS62</f>
        <v>0</v>
      </c>
      <c r="AT60" s="1003">
        <f>AT61+AT62</f>
        <v>1.0414</v>
      </c>
      <c r="AU60" s="1003">
        <f>AU61+AU62</f>
        <v>0.046</v>
      </c>
      <c r="AV60" s="1001">
        <f>AW60+AX60+AY60+AZ60</f>
        <v>2.068</v>
      </c>
      <c r="AW60" s="1003">
        <f>AW61+AW62</f>
        <v>0</v>
      </c>
      <c r="AX60" s="1003">
        <f>AX61+AX62</f>
        <v>0</v>
      </c>
      <c r="AY60" s="1003">
        <f>AY61+AY62</f>
        <v>1.965</v>
      </c>
      <c r="AZ60" s="1003">
        <f>AZ61+AZ62</f>
        <v>0.103</v>
      </c>
      <c r="BA60" s="1001">
        <f>BB60+BC60+BD60+BE60</f>
        <v>0</v>
      </c>
      <c r="BB60" s="1003">
        <f>BB61+BB62</f>
        <v>0</v>
      </c>
      <c r="BC60" s="1003">
        <f>BC61+BC62</f>
        <v>0</v>
      </c>
      <c r="BD60" s="1003">
        <f>BD61+BD62</f>
        <v>0</v>
      </c>
      <c r="BE60" s="1003">
        <f>BE61+BE62</f>
        <v>0</v>
      </c>
      <c r="BF60" s="1001">
        <f>BG60+BH60+BI60+BJ60</f>
        <v>0</v>
      </c>
      <c r="BG60" s="1003">
        <f>BG61+BG62</f>
        <v>0</v>
      </c>
      <c r="BH60" s="1003">
        <f>BH61+BH62</f>
        <v>0</v>
      </c>
      <c r="BI60" s="1003">
        <f>BI61+BI62</f>
        <v>0</v>
      </c>
      <c r="BJ60" s="1003">
        <f>BJ61+BJ62</f>
        <v>0</v>
      </c>
      <c r="BK60" s="1001">
        <f>BL60+BM60+BN60+BO60</f>
        <v>0</v>
      </c>
      <c r="BL60" s="1003">
        <f>BL61+BL62</f>
        <v>0</v>
      </c>
      <c r="BM60" s="1003">
        <f>BM61+BM62</f>
        <v>0</v>
      </c>
      <c r="BN60" s="1003">
        <f>BN61+BN62</f>
        <v>0</v>
      </c>
      <c r="BO60" s="1003">
        <f>BO61+BO62</f>
        <v>0</v>
      </c>
    </row>
    <row r="61" spans="1:67" ht="16.5" thickBot="1">
      <c r="A61" s="999"/>
      <c r="B61" s="1000" t="s">
        <v>587</v>
      </c>
      <c r="C61" s="1001">
        <f>D61+E61+F61+G61</f>
        <v>1.8961999999999999</v>
      </c>
      <c r="D61" s="1003">
        <f aca="true" t="shared" si="21" ref="D61:G62">D48+D51+D54+D57</f>
        <v>0</v>
      </c>
      <c r="E61" s="1003">
        <f t="shared" si="21"/>
        <v>0</v>
      </c>
      <c r="F61" s="1003">
        <f t="shared" si="21"/>
        <v>1.7984113811499705</v>
      </c>
      <c r="G61" s="1003">
        <f t="shared" si="21"/>
        <v>0.09778861885002943</v>
      </c>
      <c r="H61" s="1001">
        <f>I61+J61+K61+L61</f>
        <v>0.5242</v>
      </c>
      <c r="I61" s="1003">
        <f aca="true" t="shared" si="22" ref="I61:L62">I48+I51+I54+I57</f>
        <v>0</v>
      </c>
      <c r="J61" s="1003">
        <f t="shared" si="22"/>
        <v>0</v>
      </c>
      <c r="K61" s="1003">
        <f t="shared" si="22"/>
        <v>0.489</v>
      </c>
      <c r="L61" s="1003">
        <f t="shared" si="22"/>
        <v>0.0352</v>
      </c>
      <c r="M61" s="1001">
        <f>N61+O61+P61+Q61</f>
        <v>0.4405</v>
      </c>
      <c r="N61" s="1003">
        <f aca="true" t="shared" si="23" ref="N61:Q62">N48+N51+N54+N57</f>
        <v>0</v>
      </c>
      <c r="O61" s="1003">
        <f t="shared" si="23"/>
        <v>0</v>
      </c>
      <c r="P61" s="1003">
        <f t="shared" si="23"/>
        <v>0.4139</v>
      </c>
      <c r="Q61" s="1003">
        <f t="shared" si="23"/>
        <v>0.0266</v>
      </c>
      <c r="R61" s="1001">
        <f>S61+T61+U61+V61</f>
        <v>0.9647</v>
      </c>
      <c r="S61" s="1003">
        <f aca="true" t="shared" si="24" ref="S61:V62">S48+S51+S54+S57</f>
        <v>0</v>
      </c>
      <c r="T61" s="1003">
        <f t="shared" si="24"/>
        <v>0</v>
      </c>
      <c r="U61" s="1003">
        <f t="shared" si="24"/>
        <v>0.9029</v>
      </c>
      <c r="V61" s="1003">
        <f t="shared" si="24"/>
        <v>0.0618</v>
      </c>
      <c r="W61" s="1001">
        <f>X61+Y61+Z61+AA61</f>
        <v>1.0469</v>
      </c>
      <c r="X61" s="1003">
        <f aca="true" t="shared" si="25" ref="X61:AA62">X48+X51+X54+X57</f>
        <v>0</v>
      </c>
      <c r="Y61" s="1003">
        <f t="shared" si="25"/>
        <v>0</v>
      </c>
      <c r="Z61" s="1003">
        <f t="shared" si="25"/>
        <v>0.9903</v>
      </c>
      <c r="AA61" s="1003">
        <f t="shared" si="25"/>
        <v>0.0566</v>
      </c>
      <c r="AB61" s="1001">
        <f>AC61+AD61+AE61+AF61</f>
        <v>0.631</v>
      </c>
      <c r="AC61" s="1003">
        <f aca="true" t="shared" si="26" ref="AC61:AF62">AC48+AC51+AC54+AC57</f>
        <v>0</v>
      </c>
      <c r="AD61" s="1003">
        <f t="shared" si="26"/>
        <v>0</v>
      </c>
      <c r="AE61" s="1003">
        <f t="shared" si="26"/>
        <v>0.5846</v>
      </c>
      <c r="AF61" s="1003">
        <f t="shared" si="26"/>
        <v>0.0464</v>
      </c>
      <c r="AG61" s="1001">
        <f>AH61+AI61+AJ61+AK61</f>
        <v>2.6779</v>
      </c>
      <c r="AH61" s="1003">
        <f aca="true" t="shared" si="27" ref="AH61:AK62">AH48+AH51+AH54+AH57</f>
        <v>0</v>
      </c>
      <c r="AI61" s="1003">
        <f t="shared" si="27"/>
        <v>0</v>
      </c>
      <c r="AJ61" s="1003">
        <f t="shared" si="27"/>
        <v>1.5749</v>
      </c>
      <c r="AK61" s="1003">
        <f t="shared" si="27"/>
        <v>1.103</v>
      </c>
      <c r="AL61" s="1001">
        <f>AM61+AN61+AO61+AP61</f>
        <v>0.9806</v>
      </c>
      <c r="AM61" s="1003">
        <f aca="true" t="shared" si="28" ref="AM61:AP62">AM48+AM51+AM54+AM57</f>
        <v>0</v>
      </c>
      <c r="AN61" s="1003">
        <f t="shared" si="28"/>
        <v>0</v>
      </c>
      <c r="AO61" s="1003">
        <f t="shared" si="28"/>
        <v>0.9236</v>
      </c>
      <c r="AP61" s="1003">
        <f t="shared" si="28"/>
        <v>0.057</v>
      </c>
      <c r="AQ61" s="1001">
        <f>AR61+AS61+AT61+AU61</f>
        <v>1.0874000000000001</v>
      </c>
      <c r="AR61" s="1003">
        <f aca="true" t="shared" si="29" ref="AR61:AU62">AR48+AR51+AR54+AR57</f>
        <v>0</v>
      </c>
      <c r="AS61" s="1003">
        <f t="shared" si="29"/>
        <v>0</v>
      </c>
      <c r="AT61" s="1003">
        <f t="shared" si="29"/>
        <v>1.0414</v>
      </c>
      <c r="AU61" s="1003">
        <f t="shared" si="29"/>
        <v>0.046</v>
      </c>
      <c r="AV61" s="1001">
        <f>AW61+AX61+AY61+AZ61</f>
        <v>2.068</v>
      </c>
      <c r="AW61" s="1003">
        <f aca="true" t="shared" si="30" ref="AW61:AZ62">AW48+AW51+AW54+AW57</f>
        <v>0</v>
      </c>
      <c r="AX61" s="1003">
        <f t="shared" si="30"/>
        <v>0</v>
      </c>
      <c r="AY61" s="1003">
        <f t="shared" si="30"/>
        <v>1.965</v>
      </c>
      <c r="AZ61" s="1003">
        <f t="shared" si="30"/>
        <v>0.103</v>
      </c>
      <c r="BA61" s="1001">
        <f>BB61+BC61+BD61+BE61</f>
        <v>0</v>
      </c>
      <c r="BB61" s="1003">
        <f aca="true" t="shared" si="31" ref="BB61:BE62">BB48+BB51+BB54+BB57</f>
        <v>0</v>
      </c>
      <c r="BC61" s="1003">
        <f t="shared" si="31"/>
        <v>0</v>
      </c>
      <c r="BD61" s="1003">
        <f t="shared" si="31"/>
        <v>0</v>
      </c>
      <c r="BE61" s="1003">
        <f t="shared" si="31"/>
        <v>0</v>
      </c>
      <c r="BF61" s="1001">
        <f>BG61+BH61+BI61+BJ61</f>
        <v>0</v>
      </c>
      <c r="BG61" s="1003">
        <f aca="true" t="shared" si="32" ref="BG61:BJ62">BG48+BG51+BG54+BG57</f>
        <v>0</v>
      </c>
      <c r="BH61" s="1003">
        <f t="shared" si="32"/>
        <v>0</v>
      </c>
      <c r="BI61" s="1003">
        <f t="shared" si="32"/>
        <v>0</v>
      </c>
      <c r="BJ61" s="1003">
        <f t="shared" si="32"/>
        <v>0</v>
      </c>
      <c r="BK61" s="1001">
        <f>BL61+BM61+BN61+BO61</f>
        <v>0</v>
      </c>
      <c r="BL61" s="1003">
        <f aca="true" t="shared" si="33" ref="BL61:BO62">BL48+BL51+BL54+BL57</f>
        <v>0</v>
      </c>
      <c r="BM61" s="1003">
        <f t="shared" si="33"/>
        <v>0</v>
      </c>
      <c r="BN61" s="1003">
        <f t="shared" si="33"/>
        <v>0</v>
      </c>
      <c r="BO61" s="1003">
        <f t="shared" si="33"/>
        <v>0</v>
      </c>
    </row>
    <row r="62" spans="1:67" ht="16.5" thickBot="1">
      <c r="A62" s="999"/>
      <c r="B62" s="1000" t="s">
        <v>588</v>
      </c>
      <c r="C62" s="1001">
        <f>D62+E62+F62+G62</f>
        <v>0</v>
      </c>
      <c r="D62" s="1003">
        <f t="shared" si="21"/>
        <v>0</v>
      </c>
      <c r="E62" s="1003">
        <f t="shared" si="21"/>
        <v>0</v>
      </c>
      <c r="F62" s="1003">
        <f t="shared" si="21"/>
        <v>0</v>
      </c>
      <c r="G62" s="1003">
        <f t="shared" si="21"/>
        <v>0</v>
      </c>
      <c r="H62" s="1001">
        <f>I62+J62+K62+L62</f>
        <v>0</v>
      </c>
      <c r="I62" s="1003">
        <f t="shared" si="22"/>
        <v>0</v>
      </c>
      <c r="J62" s="1003">
        <f t="shared" si="22"/>
        <v>0</v>
      </c>
      <c r="K62" s="1003">
        <f t="shared" si="22"/>
        <v>0</v>
      </c>
      <c r="L62" s="1003">
        <f t="shared" si="22"/>
        <v>0</v>
      </c>
      <c r="M62" s="1001">
        <f>N62+O62+P62+Q62</f>
        <v>0</v>
      </c>
      <c r="N62" s="1003">
        <f t="shared" si="23"/>
        <v>0</v>
      </c>
      <c r="O62" s="1003">
        <f t="shared" si="23"/>
        <v>0</v>
      </c>
      <c r="P62" s="1003">
        <f t="shared" si="23"/>
        <v>0</v>
      </c>
      <c r="Q62" s="1003">
        <f t="shared" si="23"/>
        <v>0</v>
      </c>
      <c r="R62" s="1001">
        <f>S62+T62+U62+V62</f>
        <v>0</v>
      </c>
      <c r="S62" s="1003">
        <f t="shared" si="24"/>
        <v>0</v>
      </c>
      <c r="T62" s="1003">
        <f t="shared" si="24"/>
        <v>0</v>
      </c>
      <c r="U62" s="1003">
        <f t="shared" si="24"/>
        <v>0</v>
      </c>
      <c r="V62" s="1003">
        <f t="shared" si="24"/>
        <v>0</v>
      </c>
      <c r="W62" s="1001">
        <f>X62+Y62+Z62+AA62</f>
        <v>0</v>
      </c>
      <c r="X62" s="1003">
        <f t="shared" si="25"/>
        <v>0</v>
      </c>
      <c r="Y62" s="1003">
        <f t="shared" si="25"/>
        <v>0</v>
      </c>
      <c r="Z62" s="1003">
        <f t="shared" si="25"/>
        <v>0</v>
      </c>
      <c r="AA62" s="1003">
        <f t="shared" si="25"/>
        <v>0</v>
      </c>
      <c r="AB62" s="1001">
        <f>AC62+AD62+AE62+AF62</f>
        <v>0</v>
      </c>
      <c r="AC62" s="1003">
        <f t="shared" si="26"/>
        <v>0</v>
      </c>
      <c r="AD62" s="1003">
        <f t="shared" si="26"/>
        <v>0</v>
      </c>
      <c r="AE62" s="1003">
        <f t="shared" si="26"/>
        <v>0</v>
      </c>
      <c r="AF62" s="1003">
        <f t="shared" si="26"/>
        <v>0</v>
      </c>
      <c r="AG62" s="1001">
        <f>AH62+AI62+AJ62+AK62</f>
        <v>0</v>
      </c>
      <c r="AH62" s="1003">
        <f t="shared" si="27"/>
        <v>0</v>
      </c>
      <c r="AI62" s="1003">
        <f t="shared" si="27"/>
        <v>0</v>
      </c>
      <c r="AJ62" s="1003">
        <f t="shared" si="27"/>
        <v>0</v>
      </c>
      <c r="AK62" s="1003">
        <f t="shared" si="27"/>
        <v>0</v>
      </c>
      <c r="AL62" s="1001">
        <f>AM62+AN62+AO62+AP62</f>
        <v>0</v>
      </c>
      <c r="AM62" s="1003">
        <f t="shared" si="28"/>
        <v>0</v>
      </c>
      <c r="AN62" s="1003">
        <f t="shared" si="28"/>
        <v>0</v>
      </c>
      <c r="AO62" s="1003">
        <f t="shared" si="28"/>
        <v>0</v>
      </c>
      <c r="AP62" s="1003">
        <f t="shared" si="28"/>
        <v>0</v>
      </c>
      <c r="AQ62" s="1001">
        <f>AR62+AS62+AT62+AU62</f>
        <v>0</v>
      </c>
      <c r="AR62" s="1003">
        <f t="shared" si="29"/>
        <v>0</v>
      </c>
      <c r="AS62" s="1003">
        <f t="shared" si="29"/>
        <v>0</v>
      </c>
      <c r="AT62" s="1003">
        <f t="shared" si="29"/>
        <v>0</v>
      </c>
      <c r="AU62" s="1003">
        <f t="shared" si="29"/>
        <v>0</v>
      </c>
      <c r="AV62" s="1001">
        <f>AW62+AX62+AY62+AZ62</f>
        <v>0</v>
      </c>
      <c r="AW62" s="1003">
        <f t="shared" si="30"/>
        <v>0</v>
      </c>
      <c r="AX62" s="1003">
        <f t="shared" si="30"/>
        <v>0</v>
      </c>
      <c r="AY62" s="1003">
        <f t="shared" si="30"/>
        <v>0</v>
      </c>
      <c r="AZ62" s="1003">
        <f t="shared" si="30"/>
        <v>0</v>
      </c>
      <c r="BA62" s="1001">
        <f>BB62+BC62+BD62+BE62</f>
        <v>0</v>
      </c>
      <c r="BB62" s="1003">
        <f t="shared" si="31"/>
        <v>0</v>
      </c>
      <c r="BC62" s="1003">
        <f t="shared" si="31"/>
        <v>0</v>
      </c>
      <c r="BD62" s="1003">
        <f t="shared" si="31"/>
        <v>0</v>
      </c>
      <c r="BE62" s="1003">
        <f t="shared" si="31"/>
        <v>0</v>
      </c>
      <c r="BF62" s="1001">
        <f>BG62+BH62+BI62+BJ62</f>
        <v>0</v>
      </c>
      <c r="BG62" s="1003">
        <f t="shared" si="32"/>
        <v>0</v>
      </c>
      <c r="BH62" s="1003">
        <f t="shared" si="32"/>
        <v>0</v>
      </c>
      <c r="BI62" s="1003">
        <f t="shared" si="32"/>
        <v>0</v>
      </c>
      <c r="BJ62" s="1003">
        <f t="shared" si="32"/>
        <v>0</v>
      </c>
      <c r="BK62" s="1001">
        <f>BL62+BM62+BN62+BO62</f>
        <v>0</v>
      </c>
      <c r="BL62" s="1003">
        <f t="shared" si="33"/>
        <v>0</v>
      </c>
      <c r="BM62" s="1003">
        <f t="shared" si="33"/>
        <v>0</v>
      </c>
      <c r="BN62" s="1003">
        <f t="shared" si="33"/>
        <v>0</v>
      </c>
      <c r="BO62" s="1003">
        <f t="shared" si="33"/>
        <v>0</v>
      </c>
    </row>
  </sheetData>
  <sheetProtection password="D8BF" sheet="1" objects="1"/>
  <protectedRanges>
    <protectedRange sqref="AM14:AP17 AM19:AP20 AM22:AP24 AN11 AP11:AP12 AR14:AU17 AR19:AU20 AX11 AZ11:AZ12 A31:B33 A39:B41 A47:B49 AR22:AU24 AS11 AU11:AU12 AW14:AZ17 AW19:AZ20 AW22:AZ24 BB14:BE17 BB19:BE20 BB22:BE24 BC11 BE11:BE12 BG14:BJ17 BG19:BJ20 BM11 BO11:BO12 BG22:BJ24 BH11 BJ11:BJ12 BL14:BO17 BL19:BO20 BL22:BO24" name="Диапазон1_1"/>
    <protectedRange sqref="F22:G23" name="Диапазон1_6"/>
  </protectedRanges>
  <mergeCells count="23">
    <mergeCell ref="A59:B59"/>
    <mergeCell ref="A3:AZ3"/>
    <mergeCell ref="AV5:AZ5"/>
    <mergeCell ref="A5:A6"/>
    <mergeCell ref="B5:B6"/>
    <mergeCell ref="R5:V5"/>
    <mergeCell ref="A42:B42"/>
    <mergeCell ref="AQ5:AU5"/>
    <mergeCell ref="AB5:AF5"/>
    <mergeCell ref="A34:B34"/>
    <mergeCell ref="AG5:AK5"/>
    <mergeCell ref="F2:G2"/>
    <mergeCell ref="W5:AA5"/>
    <mergeCell ref="K2:L2"/>
    <mergeCell ref="P2:Q2"/>
    <mergeCell ref="U2:V2"/>
    <mergeCell ref="H5:L5"/>
    <mergeCell ref="C5:G5"/>
    <mergeCell ref="M5:Q5"/>
    <mergeCell ref="AL5:AP5"/>
    <mergeCell ref="BF5:BJ5"/>
    <mergeCell ref="BK5:BO5"/>
    <mergeCell ref="BA5:BE5"/>
  </mergeCells>
  <hyperlinks>
    <hyperlink ref="A34:B34" location="'Баланс энергии'!A30" display="Добавить"/>
    <hyperlink ref="A42:B42" location="'Баланс энергии'!A36" display="Добавить"/>
    <hyperlink ref="A59:B59" location="'Баланс энергии'!A36" display="Добавить"/>
  </hyperlinks>
  <printOptions/>
  <pageMargins left="0.5511811023622047" right="0.5511811023622047" top="0.5905511811023623" bottom="0.5905511811023623" header="0.5118110236220472" footer="0.5118110236220472"/>
  <pageSetup fitToWidth="5" horizontalDpi="600" verticalDpi="600" orientation="landscape" paperSize="9" scale="43" r:id="rId1"/>
  <colBreaks count="1" manualBreakCount="1">
    <brk id="26" max="6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4">
    <tabColor rgb="FF33CC33"/>
    <pageSetUpPr fitToPage="1"/>
  </sheetPr>
  <dimension ref="A1:I177"/>
  <sheetViews>
    <sheetView view="pageBreakPreview" zoomScale="80" zoomScaleNormal="80" zoomScaleSheetLayoutView="80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" sqref="D14"/>
    </sheetView>
  </sheetViews>
  <sheetFormatPr defaultColWidth="9.00390625" defaultRowHeight="12.75" outlineLevelCol="1"/>
  <cols>
    <col min="1" max="1" width="55.875" style="5" customWidth="1"/>
    <col min="2" max="2" width="15.00390625" style="6" customWidth="1"/>
    <col min="3" max="3" width="11.00390625" style="5" customWidth="1"/>
    <col min="4" max="4" width="16.00390625" style="5" customWidth="1"/>
    <col min="5" max="5" width="13.125" style="5" customWidth="1"/>
    <col min="6" max="6" width="11.875" style="5" hidden="1" customWidth="1" outlineLevel="1"/>
    <col min="7" max="7" width="14.625" style="5" customWidth="1" collapsed="1"/>
    <col min="8" max="8" width="15.25390625" style="5" customWidth="1"/>
    <col min="9" max="16384" width="9.125" style="5" customWidth="1"/>
  </cols>
  <sheetData>
    <row r="1" ht="15.75">
      <c r="F1" s="98"/>
    </row>
    <row r="2" spans="1:9" ht="38.25" customHeight="1">
      <c r="A2" s="1238" t="s">
        <v>357</v>
      </c>
      <c r="B2" s="1238"/>
      <c r="C2" s="1238"/>
      <c r="D2" s="1238"/>
      <c r="E2" s="1238"/>
      <c r="F2" s="1238"/>
      <c r="G2" s="18"/>
      <c r="H2" s="18"/>
      <c r="I2" s="18"/>
    </row>
    <row r="3" spans="1:9" ht="15.75" customHeight="1" thickBot="1">
      <c r="A3" s="67"/>
      <c r="B3" s="70"/>
      <c r="C3" s="70"/>
      <c r="D3" s="70"/>
      <c r="E3" s="70"/>
      <c r="F3" s="18"/>
      <c r="G3" s="18"/>
      <c r="H3" s="18"/>
      <c r="I3" s="18"/>
    </row>
    <row r="4" spans="1:6" s="8" customFormat="1" ht="13.5" customHeight="1" thickBot="1">
      <c r="A4" s="1236" t="s">
        <v>31</v>
      </c>
      <c r="B4" s="1240" t="s">
        <v>301</v>
      </c>
      <c r="C4" s="1231"/>
      <c r="D4" s="569" t="s">
        <v>304</v>
      </c>
      <c r="E4" s="1232" t="s">
        <v>305</v>
      </c>
      <c r="F4" s="1233"/>
    </row>
    <row r="5" spans="1:6" s="8" customFormat="1" ht="38.25" customHeight="1" thickBot="1">
      <c r="A5" s="1237"/>
      <c r="B5" s="570" t="s">
        <v>456</v>
      </c>
      <c r="C5" s="570" t="s">
        <v>457</v>
      </c>
      <c r="D5" s="570" t="s">
        <v>459</v>
      </c>
      <c r="E5" s="570" t="s">
        <v>460</v>
      </c>
      <c r="F5" s="617" t="s">
        <v>461</v>
      </c>
    </row>
    <row r="6" spans="1:6" s="188" customFormat="1" ht="13.5" customHeight="1" thickBot="1">
      <c r="A6" s="413">
        <v>1</v>
      </c>
      <c r="B6" s="495">
        <v>2</v>
      </c>
      <c r="C6" s="495">
        <v>3</v>
      </c>
      <c r="D6" s="495">
        <v>4</v>
      </c>
      <c r="E6" s="495">
        <v>5</v>
      </c>
      <c r="F6" s="613">
        <v>6</v>
      </c>
    </row>
    <row r="7" spans="1:9" ht="17.25" customHeight="1">
      <c r="A7" s="306"/>
      <c r="B7" s="72" t="s">
        <v>96</v>
      </c>
      <c r="C7" s="825"/>
      <c r="D7" s="76" t="s">
        <v>96</v>
      </c>
      <c r="E7" s="825"/>
      <c r="F7" s="827"/>
      <c r="G7" s="14"/>
      <c r="H7" s="14"/>
      <c r="I7" s="14"/>
    </row>
    <row r="8" spans="1:9" ht="15.75">
      <c r="A8" s="255" t="s">
        <v>653</v>
      </c>
      <c r="B8" s="74" t="s">
        <v>96</v>
      </c>
      <c r="C8" s="826">
        <v>0</v>
      </c>
      <c r="D8" s="87" t="s">
        <v>96</v>
      </c>
      <c r="E8" s="826">
        <v>0</v>
      </c>
      <c r="F8" s="828"/>
      <c r="G8" s="14"/>
      <c r="H8" s="14"/>
      <c r="I8" s="14"/>
    </row>
    <row r="9" spans="1:9" ht="16.5" customHeight="1">
      <c r="A9" s="255" t="s">
        <v>654</v>
      </c>
      <c r="B9" s="74" t="s">
        <v>96</v>
      </c>
      <c r="C9" s="826"/>
      <c r="D9" s="87" t="s">
        <v>96</v>
      </c>
      <c r="E9" s="826"/>
      <c r="F9" s="828"/>
      <c r="G9" s="14"/>
      <c r="H9" s="14"/>
      <c r="I9" s="14"/>
    </row>
    <row r="10" spans="1:9" ht="16.5" customHeight="1">
      <c r="A10" s="255"/>
      <c r="B10" s="74" t="s">
        <v>96</v>
      </c>
      <c r="C10" s="826"/>
      <c r="D10" s="87" t="s">
        <v>96</v>
      </c>
      <c r="E10" s="826"/>
      <c r="F10" s="828"/>
      <c r="G10" s="14"/>
      <c r="H10" s="14"/>
      <c r="I10" s="14"/>
    </row>
    <row r="11" spans="1:9" ht="16.5" customHeight="1" thickBot="1">
      <c r="A11" s="991"/>
      <c r="B11" s="74" t="s">
        <v>96</v>
      </c>
      <c r="C11" s="826"/>
      <c r="D11" s="87" t="s">
        <v>96</v>
      </c>
      <c r="E11" s="826"/>
      <c r="F11" s="828"/>
      <c r="G11" s="14"/>
      <c r="H11" s="14"/>
      <c r="I11" s="14"/>
    </row>
    <row r="12" spans="1:6" ht="15.75" thickBot="1">
      <c r="A12" s="1290" t="s">
        <v>218</v>
      </c>
      <c r="B12" s="1291"/>
      <c r="C12" s="1291"/>
      <c r="D12" s="1291"/>
      <c r="E12" s="1291"/>
      <c r="F12" s="1292"/>
    </row>
    <row r="13" spans="1:6" ht="43.5" customHeight="1" thickBot="1">
      <c r="A13" s="225"/>
      <c r="B13" s="795">
        <v>90.4</v>
      </c>
      <c r="C13" s="791">
        <f>SUM(C7:C11)</f>
        <v>0</v>
      </c>
      <c r="D13" s="808">
        <v>0</v>
      </c>
      <c r="E13" s="791">
        <f>SUM(E7:E11)</f>
        <v>0</v>
      </c>
      <c r="F13" s="793">
        <f>SUM(F7:F11)</f>
        <v>0</v>
      </c>
    </row>
    <row r="14" spans="1:5" ht="15">
      <c r="A14" s="8"/>
      <c r="B14" s="8"/>
      <c r="C14" s="8"/>
      <c r="D14" s="8"/>
      <c r="E14" s="8"/>
    </row>
    <row r="15" spans="1:5" ht="15">
      <c r="A15" s="8"/>
      <c r="B15" s="8"/>
      <c r="C15" s="8"/>
      <c r="D15" s="8"/>
      <c r="E15" s="8"/>
    </row>
    <row r="16" spans="1:5" ht="15">
      <c r="A16" s="8"/>
      <c r="B16" s="8"/>
      <c r="C16" s="8"/>
      <c r="D16" s="8"/>
      <c r="E16" s="8"/>
    </row>
    <row r="17" spans="1:5" ht="15">
      <c r="A17" s="8"/>
      <c r="B17" s="8"/>
      <c r="C17" s="8"/>
      <c r="D17" s="8"/>
      <c r="E17" s="8"/>
    </row>
    <row r="18" spans="1:5" ht="15">
      <c r="A18" s="8"/>
      <c r="B18" s="8"/>
      <c r="C18" s="8"/>
      <c r="D18" s="8"/>
      <c r="E18" s="8"/>
    </row>
    <row r="19" spans="1:5" ht="15">
      <c r="A19" s="8"/>
      <c r="B19" s="8"/>
      <c r="C19" s="8"/>
      <c r="D19" s="8"/>
      <c r="E19" s="8"/>
    </row>
    <row r="20" spans="1:5" ht="15">
      <c r="A20" s="8"/>
      <c r="B20" s="8"/>
      <c r="C20" s="8"/>
      <c r="D20" s="8"/>
      <c r="E20" s="8"/>
    </row>
    <row r="21" spans="1:5" ht="15">
      <c r="A21" s="8"/>
      <c r="B21" s="8"/>
      <c r="C21" s="8"/>
      <c r="D21" s="8"/>
      <c r="E21" s="8"/>
    </row>
    <row r="22" spans="1:5" ht="15">
      <c r="A22" s="8"/>
      <c r="B22" s="8"/>
      <c r="C22" s="2"/>
      <c r="D22" s="8"/>
      <c r="E22" s="2"/>
    </row>
    <row r="23" spans="1:5" ht="15">
      <c r="A23" s="8"/>
      <c r="B23" s="8"/>
      <c r="C23" s="8"/>
      <c r="D23" s="8"/>
      <c r="E23" s="8"/>
    </row>
    <row r="24" spans="1:5" ht="15">
      <c r="A24" s="8"/>
      <c r="B24" s="8"/>
      <c r="C24" s="8"/>
      <c r="D24" s="8"/>
      <c r="E24" s="8"/>
    </row>
    <row r="25" spans="1:5" ht="15">
      <c r="A25" s="8"/>
      <c r="B25" s="8"/>
      <c r="C25" s="8"/>
      <c r="D25" s="8"/>
      <c r="E25" s="8"/>
    </row>
    <row r="26" spans="1:5" ht="15">
      <c r="A26" s="8"/>
      <c r="B26" s="8"/>
      <c r="C26" s="8"/>
      <c r="D26" s="8"/>
      <c r="E26" s="8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  <row r="34" spans="1:5" ht="15">
      <c r="A34" s="8"/>
      <c r="B34" s="8"/>
      <c r="C34" s="8"/>
      <c r="D34" s="8"/>
      <c r="E34" s="8"/>
    </row>
    <row r="35" spans="1:5" ht="15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8"/>
      <c r="B45" s="8"/>
      <c r="C45" s="8"/>
      <c r="D45" s="8"/>
      <c r="E45" s="8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  <row r="115" spans="1:5" ht="15">
      <c r="A115" s="8"/>
      <c r="B115" s="8"/>
      <c r="C115" s="8"/>
      <c r="D115" s="8"/>
      <c r="E115" s="8"/>
    </row>
    <row r="116" spans="1:5" ht="15">
      <c r="A116" s="8"/>
      <c r="B116" s="8"/>
      <c r="C116" s="8"/>
      <c r="D116" s="8"/>
      <c r="E116" s="8"/>
    </row>
    <row r="117" spans="1:5" ht="15">
      <c r="A117" s="8"/>
      <c r="B117" s="8"/>
      <c r="C117" s="8"/>
      <c r="D117" s="8"/>
      <c r="E117" s="8"/>
    </row>
    <row r="118" spans="1:5" ht="15">
      <c r="A118" s="8"/>
      <c r="B118" s="8"/>
      <c r="C118" s="8"/>
      <c r="D118" s="8"/>
      <c r="E118" s="8"/>
    </row>
    <row r="119" spans="1:5" ht="15">
      <c r="A119" s="8"/>
      <c r="B119" s="8"/>
      <c r="C119" s="8"/>
      <c r="D119" s="8"/>
      <c r="E119" s="8"/>
    </row>
    <row r="120" spans="1:5" ht="15">
      <c r="A120" s="8"/>
      <c r="B120" s="8"/>
      <c r="C120" s="8"/>
      <c r="D120" s="8"/>
      <c r="E120" s="8"/>
    </row>
    <row r="121" spans="1:5" ht="15">
      <c r="A121" s="8"/>
      <c r="B121" s="8"/>
      <c r="C121" s="8"/>
      <c r="D121" s="8"/>
      <c r="E121" s="8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">
      <c r="A134" s="8"/>
      <c r="B134" s="8"/>
      <c r="C134" s="8"/>
      <c r="D134" s="8"/>
      <c r="E134" s="8"/>
    </row>
    <row r="135" spans="1:5" ht="15">
      <c r="A135" s="8"/>
      <c r="B135" s="8"/>
      <c r="C135" s="8"/>
      <c r="D135" s="8"/>
      <c r="E135" s="8"/>
    </row>
    <row r="136" spans="1:5" ht="15">
      <c r="A136" s="8"/>
      <c r="B136" s="8"/>
      <c r="C136" s="8"/>
      <c r="D136" s="8"/>
      <c r="E136" s="8"/>
    </row>
    <row r="137" spans="1:5" ht="15">
      <c r="A137" s="8"/>
      <c r="B137" s="8"/>
      <c r="C137" s="8"/>
      <c r="D137" s="8"/>
      <c r="E137" s="8"/>
    </row>
    <row r="138" spans="1:5" ht="15">
      <c r="A138" s="8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5">
      <c r="A141" s="8"/>
      <c r="B141" s="8"/>
      <c r="C141" s="8"/>
      <c r="D141" s="8"/>
      <c r="E141" s="8"/>
    </row>
    <row r="142" spans="1:5" ht="15">
      <c r="A142" s="8"/>
      <c r="B142" s="8"/>
      <c r="C142" s="8"/>
      <c r="D142" s="8"/>
      <c r="E142" s="8"/>
    </row>
    <row r="143" spans="1:5" ht="15">
      <c r="A143" s="8"/>
      <c r="B143" s="8"/>
      <c r="C143" s="8"/>
      <c r="D143" s="8"/>
      <c r="E143" s="8"/>
    </row>
    <row r="144" spans="1:5" ht="15">
      <c r="A144" s="8"/>
      <c r="B144" s="8"/>
      <c r="C144" s="8"/>
      <c r="D144" s="8"/>
      <c r="E144" s="8"/>
    </row>
    <row r="145" spans="1:5" ht="15">
      <c r="A145" s="8"/>
      <c r="B145" s="8"/>
      <c r="C145" s="8"/>
      <c r="D145" s="8"/>
      <c r="E145" s="8"/>
    </row>
    <row r="146" spans="1:5" ht="15">
      <c r="A146" s="8"/>
      <c r="B146" s="8"/>
      <c r="C146" s="8"/>
      <c r="D146" s="8"/>
      <c r="E146" s="8"/>
    </row>
    <row r="147" spans="1:5" ht="15">
      <c r="A147" s="8"/>
      <c r="B147" s="8"/>
      <c r="C147" s="8"/>
      <c r="D147" s="8"/>
      <c r="E147" s="8"/>
    </row>
    <row r="148" spans="1:5" ht="15">
      <c r="A148" s="8"/>
      <c r="B148" s="8"/>
      <c r="C148" s="8"/>
      <c r="D148" s="8"/>
      <c r="E148" s="8"/>
    </row>
    <row r="149" spans="1:5" ht="15">
      <c r="A149" s="8"/>
      <c r="B149" s="8"/>
      <c r="C149" s="8"/>
      <c r="D149" s="8"/>
      <c r="E149" s="8"/>
    </row>
    <row r="150" spans="1:5" ht="15">
      <c r="A150" s="8"/>
      <c r="B150" s="8"/>
      <c r="C150" s="8"/>
      <c r="D150" s="8"/>
      <c r="E150" s="8"/>
    </row>
    <row r="151" spans="1:5" ht="15">
      <c r="A151" s="8"/>
      <c r="B151" s="8"/>
      <c r="C151" s="8"/>
      <c r="D151" s="8"/>
      <c r="E151" s="8"/>
    </row>
    <row r="152" spans="1:5" ht="15">
      <c r="A152" s="8"/>
      <c r="B152" s="8"/>
      <c r="C152" s="8"/>
      <c r="D152" s="8"/>
      <c r="E152" s="8"/>
    </row>
    <row r="153" spans="1:5" ht="15">
      <c r="A153" s="8"/>
      <c r="B153" s="8"/>
      <c r="C153" s="8"/>
      <c r="D153" s="8"/>
      <c r="E153" s="8"/>
    </row>
    <row r="154" spans="1:5" ht="15">
      <c r="A154" s="8"/>
      <c r="B154" s="8"/>
      <c r="C154" s="8"/>
      <c r="D154" s="8"/>
      <c r="E154" s="8"/>
    </row>
    <row r="155" spans="1:5" ht="15">
      <c r="A155" s="8"/>
      <c r="B155" s="8"/>
      <c r="C155" s="8"/>
      <c r="D155" s="8"/>
      <c r="E155" s="8"/>
    </row>
    <row r="156" spans="1:5" ht="15">
      <c r="A156" s="8"/>
      <c r="B156" s="8"/>
      <c r="C156" s="8"/>
      <c r="D156" s="8"/>
      <c r="E156" s="8"/>
    </row>
    <row r="157" spans="1:5" ht="15">
      <c r="A157" s="8"/>
      <c r="B157" s="8"/>
      <c r="C157" s="8"/>
      <c r="D157" s="8"/>
      <c r="E157" s="8"/>
    </row>
    <row r="158" spans="1:5" ht="15">
      <c r="A158" s="8"/>
      <c r="B158" s="8"/>
      <c r="C158" s="8"/>
      <c r="D158" s="8"/>
      <c r="E158" s="8"/>
    </row>
    <row r="159" spans="1:5" ht="15">
      <c r="A159" s="8"/>
      <c r="B159" s="8"/>
      <c r="C159" s="8"/>
      <c r="D159" s="8"/>
      <c r="E159" s="8"/>
    </row>
    <row r="160" spans="1:5" ht="15">
      <c r="A160" s="8"/>
      <c r="B160" s="8"/>
      <c r="C160" s="8"/>
      <c r="D160" s="8"/>
      <c r="E160" s="8"/>
    </row>
    <row r="161" spans="1:5" ht="15">
      <c r="A161" s="8"/>
      <c r="B161" s="8"/>
      <c r="C161" s="8"/>
      <c r="D161" s="8"/>
      <c r="E161" s="8"/>
    </row>
    <row r="162" spans="1:5" ht="15">
      <c r="A162" s="8"/>
      <c r="B162" s="8"/>
      <c r="C162" s="8"/>
      <c r="D162" s="8"/>
      <c r="E162" s="8"/>
    </row>
    <row r="163" spans="1:5" ht="15">
      <c r="A163" s="8"/>
      <c r="B163" s="8"/>
      <c r="C163" s="8"/>
      <c r="D163" s="8"/>
      <c r="E163" s="8"/>
    </row>
    <row r="164" spans="1:5" ht="15">
      <c r="A164" s="8"/>
      <c r="B164" s="8"/>
      <c r="C164" s="8"/>
      <c r="D164" s="8"/>
      <c r="E164" s="8"/>
    </row>
    <row r="165" spans="1:5" ht="15">
      <c r="A165" s="8"/>
      <c r="B165" s="8"/>
      <c r="C165" s="8"/>
      <c r="D165" s="8"/>
      <c r="E165" s="8"/>
    </row>
    <row r="166" spans="1:5" ht="15">
      <c r="A166" s="8"/>
      <c r="B166" s="8"/>
      <c r="C166" s="8"/>
      <c r="D166" s="8"/>
      <c r="E166" s="8"/>
    </row>
    <row r="167" spans="1:5" ht="15">
      <c r="A167" s="8"/>
      <c r="B167" s="8"/>
      <c r="C167" s="8"/>
      <c r="D167" s="8"/>
      <c r="E167" s="8"/>
    </row>
    <row r="168" spans="1:5" ht="15">
      <c r="A168" s="8"/>
      <c r="B168" s="8"/>
      <c r="C168" s="8"/>
      <c r="D168" s="8"/>
      <c r="E168" s="8"/>
    </row>
    <row r="169" spans="1:5" ht="15">
      <c r="A169" s="8"/>
      <c r="B169" s="8"/>
      <c r="C169" s="8"/>
      <c r="D169" s="8"/>
      <c r="E169" s="8"/>
    </row>
    <row r="170" spans="1:5" ht="15">
      <c r="A170" s="8"/>
      <c r="B170" s="8"/>
      <c r="C170" s="8"/>
      <c r="D170" s="8"/>
      <c r="E170" s="8"/>
    </row>
    <row r="171" spans="1:5" ht="15">
      <c r="A171" s="8"/>
      <c r="B171" s="8"/>
      <c r="C171" s="8"/>
      <c r="D171" s="8"/>
      <c r="E171" s="8"/>
    </row>
    <row r="172" spans="1:5" ht="15">
      <c r="A172" s="8"/>
      <c r="B172" s="8"/>
      <c r="C172" s="8"/>
      <c r="D172" s="8"/>
      <c r="E172" s="8"/>
    </row>
    <row r="173" spans="1:5" ht="15">
      <c r="A173" s="8"/>
      <c r="B173" s="8"/>
      <c r="C173" s="8"/>
      <c r="D173" s="8"/>
      <c r="E173" s="8"/>
    </row>
    <row r="174" spans="1:5" ht="15">
      <c r="A174" s="8"/>
      <c r="B174" s="8"/>
      <c r="C174" s="8"/>
      <c r="D174" s="8"/>
      <c r="E174" s="8"/>
    </row>
    <row r="175" spans="1:5" ht="15">
      <c r="A175" s="8"/>
      <c r="B175" s="8"/>
      <c r="C175" s="8"/>
      <c r="D175" s="8"/>
      <c r="E175" s="8"/>
    </row>
    <row r="176" spans="1:5" ht="15">
      <c r="A176" s="8"/>
      <c r="B176" s="8"/>
      <c r="C176" s="8"/>
      <c r="D176" s="8"/>
      <c r="E176" s="8"/>
    </row>
    <row r="177" spans="1:5" ht="15">
      <c r="A177" s="8"/>
      <c r="B177" s="8"/>
      <c r="C177" s="8"/>
      <c r="D177" s="8"/>
      <c r="E177" s="8"/>
    </row>
  </sheetData>
  <sheetProtection password="D8BF" sheet="1" objects="1"/>
  <protectedRanges>
    <protectedRange sqref="B13 D13 C7:C11 E7:E11" name="Диапазон1"/>
    <protectedRange sqref="A7:A11" name="Диапазон1_1"/>
  </protectedRanges>
  <mergeCells count="5">
    <mergeCell ref="B4:C4"/>
    <mergeCell ref="E4:F4"/>
    <mergeCell ref="A12:F12"/>
    <mergeCell ref="A2:F2"/>
    <mergeCell ref="A4:A5"/>
  </mergeCells>
  <hyperlinks>
    <hyperlink ref="A12:E12" location="'Др проч'!A1" display="Добавить"/>
    <hyperlink ref="A12:F12" location="'Прочие НР'!A1" display="Добавить"/>
    <hyperlink ref="E12" location="'Прочие НР'!A1" display="Добавить"/>
    <hyperlink ref="F12" location="'Прочие НР'!A1" display="Добавить"/>
  </hyperlink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8">
    <tabColor rgb="FF33CC33"/>
    <pageSetUpPr fitToPage="1"/>
  </sheetPr>
  <dimension ref="A1:M62"/>
  <sheetViews>
    <sheetView view="pageBreakPreview" zoomScale="85" zoomScaleNormal="85" zoomScaleSheetLayoutView="85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52" sqref="D52"/>
    </sheetView>
  </sheetViews>
  <sheetFormatPr defaultColWidth="9.00390625" defaultRowHeight="12.75" outlineLevelCol="1"/>
  <cols>
    <col min="1" max="1" width="46.625" style="8" customWidth="1"/>
    <col min="2" max="3" width="14.375" style="8" customWidth="1"/>
    <col min="4" max="6" width="11.625" style="8" customWidth="1"/>
    <col min="7" max="7" width="11.625" style="8" hidden="1" customWidth="1" outlineLevel="1"/>
    <col min="8" max="8" width="23.125" style="18" customWidth="1" collapsed="1"/>
    <col min="9" max="13" width="9.125" style="18" customWidth="1"/>
    <col min="14" max="16384" width="9.125" style="8" customWidth="1"/>
  </cols>
  <sheetData>
    <row r="1" spans="6:13" ht="15.75">
      <c r="F1" s="210" t="s">
        <v>387</v>
      </c>
      <c r="H1" s="8"/>
      <c r="I1" s="8"/>
      <c r="J1" s="8"/>
      <c r="K1" s="8"/>
      <c r="L1" s="8"/>
      <c r="M1" s="8"/>
    </row>
    <row r="2" spans="1:13" ht="18.75" customHeight="1">
      <c r="A2" s="1297" t="s">
        <v>380</v>
      </c>
      <c r="B2" s="1297"/>
      <c r="C2" s="1297"/>
      <c r="D2" s="1297"/>
      <c r="E2" s="1297"/>
      <c r="F2" s="1297"/>
      <c r="G2" s="1297"/>
      <c r="H2" s="8"/>
      <c r="I2" s="8"/>
      <c r="J2" s="8"/>
      <c r="K2" s="8"/>
      <c r="L2" s="8"/>
      <c r="M2" s="8"/>
    </row>
    <row r="3" spans="1:13" ht="19.5" thickBot="1">
      <c r="A3" s="67"/>
      <c r="B3" s="70"/>
      <c r="C3" s="70"/>
      <c r="D3" s="70"/>
      <c r="E3" s="70"/>
      <c r="F3" s="68" t="s">
        <v>163</v>
      </c>
      <c r="G3" s="70"/>
      <c r="H3" s="8"/>
      <c r="I3" s="8"/>
      <c r="J3" s="8"/>
      <c r="K3" s="8"/>
      <c r="L3" s="8"/>
      <c r="M3" s="8"/>
    </row>
    <row r="4" spans="1:7" s="7" customFormat="1" ht="18" customHeight="1" thickBot="1">
      <c r="A4" s="1251" t="s">
        <v>77</v>
      </c>
      <c r="B4" s="1301" t="s">
        <v>82</v>
      </c>
      <c r="C4" s="1261" t="s">
        <v>301</v>
      </c>
      <c r="D4" s="1258"/>
      <c r="E4" s="632" t="s">
        <v>304</v>
      </c>
      <c r="F4" s="1293" t="s">
        <v>305</v>
      </c>
      <c r="G4" s="1269"/>
    </row>
    <row r="5" spans="1:7" s="7" customFormat="1" ht="34.5" customHeight="1" thickBot="1">
      <c r="A5" s="1300"/>
      <c r="B5" s="1302"/>
      <c r="C5" s="570" t="s">
        <v>480</v>
      </c>
      <c r="D5" s="570" t="s">
        <v>473</v>
      </c>
      <c r="E5" s="570" t="s">
        <v>472</v>
      </c>
      <c r="F5" s="558" t="s">
        <v>460</v>
      </c>
      <c r="G5" s="571" t="s">
        <v>461</v>
      </c>
    </row>
    <row r="6" spans="1:13" ht="14.25" customHeight="1" thickBot="1">
      <c r="A6" s="96">
        <v>1</v>
      </c>
      <c r="B6" s="96">
        <v>2</v>
      </c>
      <c r="C6" s="39">
        <v>3</v>
      </c>
      <c r="D6" s="97">
        <v>4</v>
      </c>
      <c r="E6" s="39">
        <v>5</v>
      </c>
      <c r="F6" s="39">
        <v>6</v>
      </c>
      <c r="G6" s="38">
        <v>7</v>
      </c>
      <c r="H6" s="8"/>
      <c r="I6" s="8"/>
      <c r="J6" s="8"/>
      <c r="K6" s="8"/>
      <c r="L6" s="8"/>
      <c r="M6" s="8"/>
    </row>
    <row r="7" spans="1:7" s="7" customFormat="1" ht="31.5" customHeight="1">
      <c r="A7" s="839" t="s">
        <v>78</v>
      </c>
      <c r="B7" s="840"/>
      <c r="C7" s="829">
        <f>SUM(C8:C12)</f>
        <v>0</v>
      </c>
      <c r="D7" s="829">
        <f>SUM(D8:D12)</f>
        <v>0</v>
      </c>
      <c r="E7" s="829">
        <f>SUM(E8:E12)</f>
        <v>0</v>
      </c>
      <c r="F7" s="830">
        <f>SUM(F8:F12)</f>
        <v>0</v>
      </c>
      <c r="G7" s="831">
        <f>SUM(G8:G12)</f>
        <v>0</v>
      </c>
    </row>
    <row r="8" spans="1:7" s="7" customFormat="1" ht="15.75" customHeight="1">
      <c r="A8" s="297" t="s">
        <v>219</v>
      </c>
      <c r="B8" s="841"/>
      <c r="C8" s="832"/>
      <c r="D8" s="832"/>
      <c r="E8" s="832"/>
      <c r="F8" s="832"/>
      <c r="G8" s="833"/>
    </row>
    <row r="9" spans="1:7" s="7" customFormat="1" ht="14.25" customHeight="1">
      <c r="A9" s="297" t="s">
        <v>219</v>
      </c>
      <c r="B9" s="841"/>
      <c r="C9" s="832"/>
      <c r="D9" s="832"/>
      <c r="E9" s="832"/>
      <c r="F9" s="832"/>
      <c r="G9" s="833"/>
    </row>
    <row r="10" spans="1:7" s="7" customFormat="1" ht="14.25" customHeight="1">
      <c r="A10" s="297" t="s">
        <v>219</v>
      </c>
      <c r="B10" s="841"/>
      <c r="C10" s="832"/>
      <c r="D10" s="832"/>
      <c r="E10" s="832"/>
      <c r="F10" s="832"/>
      <c r="G10" s="833"/>
    </row>
    <row r="11" spans="1:7" s="7" customFormat="1" ht="14.25" customHeight="1">
      <c r="A11" s="297" t="s">
        <v>219</v>
      </c>
      <c r="B11" s="841"/>
      <c r="C11" s="832"/>
      <c r="D11" s="832"/>
      <c r="E11" s="832"/>
      <c r="F11" s="832"/>
      <c r="G11" s="833"/>
    </row>
    <row r="12" spans="1:7" s="7" customFormat="1" ht="14.25" customHeight="1" thickBot="1">
      <c r="A12" s="985" t="s">
        <v>219</v>
      </c>
      <c r="B12" s="983"/>
      <c r="C12" s="986"/>
      <c r="D12" s="986"/>
      <c r="E12" s="986"/>
      <c r="F12" s="986"/>
      <c r="G12" s="984"/>
    </row>
    <row r="13" spans="1:7" s="7" customFormat="1" ht="14.25" customHeight="1" thickBot="1">
      <c r="A13" s="1298" t="s">
        <v>218</v>
      </c>
      <c r="B13" s="1299"/>
      <c r="C13" s="1299"/>
      <c r="D13" s="1299"/>
      <c r="E13" s="1299"/>
      <c r="F13" s="1299"/>
      <c r="G13" s="1299"/>
    </row>
    <row r="14" spans="1:7" s="7" customFormat="1" ht="16.5" customHeight="1">
      <c r="A14" s="839" t="s">
        <v>79</v>
      </c>
      <c r="B14" s="840"/>
      <c r="C14" s="829">
        <f>SUM(C15:C19)</f>
        <v>0</v>
      </c>
      <c r="D14" s="829">
        <f>SUM(D15:D19)</f>
        <v>0</v>
      </c>
      <c r="E14" s="829">
        <f>SUM(E15:E19)</f>
        <v>0</v>
      </c>
      <c r="F14" s="829">
        <f>SUM(F15:F19)</f>
        <v>0</v>
      </c>
      <c r="G14" s="835">
        <f>SUM(G15:G19)</f>
        <v>0</v>
      </c>
    </row>
    <row r="15" spans="1:7" s="7" customFormat="1" ht="15" customHeight="1">
      <c r="A15" s="297" t="s">
        <v>219</v>
      </c>
      <c r="B15" s="841"/>
      <c r="C15" s="832"/>
      <c r="D15" s="832"/>
      <c r="E15" s="832"/>
      <c r="F15" s="832"/>
      <c r="G15" s="836"/>
    </row>
    <row r="16" spans="1:7" s="7" customFormat="1" ht="15" customHeight="1">
      <c r="A16" s="297" t="s">
        <v>219</v>
      </c>
      <c r="B16" s="841"/>
      <c r="C16" s="832"/>
      <c r="D16" s="832"/>
      <c r="E16" s="832"/>
      <c r="F16" s="832"/>
      <c r="G16" s="836"/>
    </row>
    <row r="17" spans="1:7" s="7" customFormat="1" ht="15" customHeight="1">
      <c r="A17" s="307" t="s">
        <v>219</v>
      </c>
      <c r="B17" s="982"/>
      <c r="C17" s="834"/>
      <c r="D17" s="834"/>
      <c r="E17" s="834"/>
      <c r="F17" s="834"/>
      <c r="G17" s="837"/>
    </row>
    <row r="18" spans="1:7" s="7" customFormat="1" ht="15" customHeight="1">
      <c r="A18" s="297" t="s">
        <v>219</v>
      </c>
      <c r="B18" s="841"/>
      <c r="C18" s="832"/>
      <c r="D18" s="832"/>
      <c r="E18" s="832"/>
      <c r="F18" s="832"/>
      <c r="G18" s="836"/>
    </row>
    <row r="19" spans="1:7" s="7" customFormat="1" ht="15" customHeight="1" thickBot="1">
      <c r="A19" s="307" t="s">
        <v>219</v>
      </c>
      <c r="B19" s="982"/>
      <c r="C19" s="834"/>
      <c r="D19" s="834"/>
      <c r="E19" s="834"/>
      <c r="F19" s="834"/>
      <c r="G19" s="837"/>
    </row>
    <row r="20" spans="1:7" s="7" customFormat="1" ht="15" customHeight="1" thickBot="1">
      <c r="A20" s="1294" t="s">
        <v>218</v>
      </c>
      <c r="B20" s="1295"/>
      <c r="C20" s="1295"/>
      <c r="D20" s="1295"/>
      <c r="E20" s="1295"/>
      <c r="F20" s="1295"/>
      <c r="G20" s="1296"/>
    </row>
    <row r="21" spans="1:7" s="7" customFormat="1" ht="15" customHeight="1">
      <c r="A21" s="839" t="s">
        <v>80</v>
      </c>
      <c r="B21" s="840"/>
      <c r="C21" s="829">
        <f>SUM(C22:C25)</f>
        <v>0</v>
      </c>
      <c r="D21" s="829">
        <f>SUM(D22:D25)</f>
        <v>0</v>
      </c>
      <c r="E21" s="829">
        <f>SUM(E22:E25)</f>
        <v>0</v>
      </c>
      <c r="F21" s="829">
        <f>SUM(F22:F25)</f>
        <v>0</v>
      </c>
      <c r="G21" s="835">
        <f>SUM(G22:G25)</f>
        <v>0</v>
      </c>
    </row>
    <row r="22" spans="1:7" s="7" customFormat="1" ht="15" customHeight="1">
      <c r="A22" s="297" t="s">
        <v>219</v>
      </c>
      <c r="B22" s="841"/>
      <c r="C22" s="832"/>
      <c r="D22" s="832"/>
      <c r="E22" s="832"/>
      <c r="F22" s="832"/>
      <c r="G22" s="836"/>
    </row>
    <row r="23" spans="1:7" s="7" customFormat="1" ht="14.25" customHeight="1">
      <c r="A23" s="297" t="s">
        <v>219</v>
      </c>
      <c r="B23" s="841"/>
      <c r="C23" s="832"/>
      <c r="D23" s="832"/>
      <c r="E23" s="832"/>
      <c r="F23" s="832"/>
      <c r="G23" s="836"/>
    </row>
    <row r="24" spans="1:7" s="7" customFormat="1" ht="14.25" customHeight="1">
      <c r="A24" s="297" t="s">
        <v>219</v>
      </c>
      <c r="B24" s="841"/>
      <c r="C24" s="832"/>
      <c r="D24" s="832"/>
      <c r="E24" s="832"/>
      <c r="F24" s="832"/>
      <c r="G24" s="836"/>
    </row>
    <row r="25" spans="1:7" s="7" customFormat="1" ht="14.25" customHeight="1" thickBot="1">
      <c r="A25" s="307" t="s">
        <v>219</v>
      </c>
      <c r="B25" s="982"/>
      <c r="C25" s="834"/>
      <c r="D25" s="834"/>
      <c r="E25" s="834"/>
      <c r="F25" s="834"/>
      <c r="G25" s="837"/>
    </row>
    <row r="26" spans="1:7" s="7" customFormat="1" ht="14.25" customHeight="1" thickBot="1">
      <c r="A26" s="1294" t="s">
        <v>218</v>
      </c>
      <c r="B26" s="1295"/>
      <c r="C26" s="1295"/>
      <c r="D26" s="1295"/>
      <c r="E26" s="1295"/>
      <c r="F26" s="1295"/>
      <c r="G26" s="1296"/>
    </row>
    <row r="27" spans="1:7" s="7" customFormat="1" ht="27.75" customHeight="1">
      <c r="A27" s="839" t="s">
        <v>98</v>
      </c>
      <c r="B27" s="840"/>
      <c r="C27" s="829">
        <f>SUM(C28:C31)</f>
        <v>0</v>
      </c>
      <c r="D27" s="829">
        <f>SUM(D28:D31)</f>
        <v>0</v>
      </c>
      <c r="E27" s="829">
        <f>SUM(E28:E31)</f>
        <v>0</v>
      </c>
      <c r="F27" s="829">
        <f>SUM(F28:F31)</f>
        <v>0</v>
      </c>
      <c r="G27" s="835">
        <f>SUM(G28:G31)</f>
        <v>0</v>
      </c>
    </row>
    <row r="28" spans="1:7" s="7" customFormat="1" ht="14.25" customHeight="1">
      <c r="A28" s="297" t="s">
        <v>219</v>
      </c>
      <c r="B28" s="841"/>
      <c r="C28" s="832"/>
      <c r="D28" s="832"/>
      <c r="E28" s="832"/>
      <c r="F28" s="832"/>
      <c r="G28" s="836"/>
    </row>
    <row r="29" spans="1:7" s="7" customFormat="1" ht="15" customHeight="1">
      <c r="A29" s="297" t="s">
        <v>219</v>
      </c>
      <c r="B29" s="841"/>
      <c r="C29" s="832"/>
      <c r="D29" s="832"/>
      <c r="E29" s="832"/>
      <c r="F29" s="832"/>
      <c r="G29" s="836"/>
    </row>
    <row r="30" spans="1:7" s="7" customFormat="1" ht="15" customHeight="1">
      <c r="A30" s="297" t="s">
        <v>219</v>
      </c>
      <c r="B30" s="841"/>
      <c r="C30" s="832"/>
      <c r="D30" s="832"/>
      <c r="E30" s="832"/>
      <c r="F30" s="832"/>
      <c r="G30" s="836"/>
    </row>
    <row r="31" spans="1:7" s="7" customFormat="1" ht="15" customHeight="1" thickBot="1">
      <c r="A31" s="307" t="s">
        <v>219</v>
      </c>
      <c r="B31" s="982"/>
      <c r="C31" s="834"/>
      <c r="D31" s="834"/>
      <c r="E31" s="834"/>
      <c r="F31" s="834"/>
      <c r="G31" s="837"/>
    </row>
    <row r="32" spans="1:7" s="7" customFormat="1" ht="15" customHeight="1" thickBot="1">
      <c r="A32" s="1294" t="s">
        <v>218</v>
      </c>
      <c r="B32" s="1295"/>
      <c r="C32" s="1295"/>
      <c r="D32" s="1295"/>
      <c r="E32" s="1295"/>
      <c r="F32" s="1295"/>
      <c r="G32" s="1296"/>
    </row>
    <row r="33" spans="1:7" s="7" customFormat="1" ht="19.5" customHeight="1">
      <c r="A33" s="839" t="s">
        <v>83</v>
      </c>
      <c r="B33" s="840"/>
      <c r="C33" s="829">
        <f>SUM(C34:C37)</f>
        <v>0</v>
      </c>
      <c r="D33" s="829">
        <f>SUM(D34:D37)</f>
        <v>0</v>
      </c>
      <c r="E33" s="829">
        <f>SUM(E34:E37)</f>
        <v>0</v>
      </c>
      <c r="F33" s="829">
        <f>SUM(F34:F37)</f>
        <v>0</v>
      </c>
      <c r="G33" s="835">
        <f>SUM(G34:G37)</f>
        <v>0</v>
      </c>
    </row>
    <row r="34" spans="1:7" s="7" customFormat="1" ht="14.25" customHeight="1">
      <c r="A34" s="297" t="s">
        <v>219</v>
      </c>
      <c r="B34" s="841"/>
      <c r="C34" s="832"/>
      <c r="D34" s="832"/>
      <c r="E34" s="832"/>
      <c r="F34" s="832"/>
      <c r="G34" s="836"/>
    </row>
    <row r="35" spans="1:7" s="7" customFormat="1" ht="14.25" customHeight="1">
      <c r="A35" s="297" t="s">
        <v>219</v>
      </c>
      <c r="B35" s="841"/>
      <c r="C35" s="832"/>
      <c r="D35" s="832"/>
      <c r="E35" s="832"/>
      <c r="F35" s="832"/>
      <c r="G35" s="836"/>
    </row>
    <row r="36" spans="1:7" s="7" customFormat="1" ht="14.25" customHeight="1">
      <c r="A36" s="297" t="s">
        <v>219</v>
      </c>
      <c r="B36" s="841"/>
      <c r="C36" s="832"/>
      <c r="D36" s="832"/>
      <c r="E36" s="832"/>
      <c r="F36" s="832"/>
      <c r="G36" s="836"/>
    </row>
    <row r="37" spans="1:7" s="7" customFormat="1" ht="14.25" customHeight="1" thickBot="1">
      <c r="A37" s="307" t="s">
        <v>219</v>
      </c>
      <c r="B37" s="982"/>
      <c r="C37" s="834"/>
      <c r="D37" s="834"/>
      <c r="E37" s="834"/>
      <c r="F37" s="834"/>
      <c r="G37" s="837"/>
    </row>
    <row r="38" spans="1:7" s="7" customFormat="1" ht="14.25" customHeight="1" thickBot="1">
      <c r="A38" s="1294" t="s">
        <v>218</v>
      </c>
      <c r="B38" s="1295"/>
      <c r="C38" s="1295"/>
      <c r="D38" s="1295"/>
      <c r="E38" s="1295"/>
      <c r="F38" s="1295"/>
      <c r="G38" s="1296"/>
    </row>
    <row r="39" spans="1:7" s="7" customFormat="1" ht="15" customHeight="1">
      <c r="A39" s="987" t="s">
        <v>81</v>
      </c>
      <c r="B39" s="988"/>
      <c r="C39" s="989">
        <f>SUM(C40:C43)</f>
        <v>0</v>
      </c>
      <c r="D39" s="989">
        <f>SUM(D40:D43)</f>
        <v>0</v>
      </c>
      <c r="E39" s="989">
        <f>SUM(E40:E43)</f>
        <v>0</v>
      </c>
      <c r="F39" s="989">
        <f>SUM(F40:F43)</f>
        <v>0</v>
      </c>
      <c r="G39" s="838">
        <f>SUM(G40:G43)</f>
        <v>0</v>
      </c>
    </row>
    <row r="40" spans="1:7" s="7" customFormat="1" ht="18.75" customHeight="1">
      <c r="A40" s="297" t="s">
        <v>219</v>
      </c>
      <c r="B40" s="841"/>
      <c r="C40" s="832"/>
      <c r="D40" s="832"/>
      <c r="E40" s="832"/>
      <c r="F40" s="832"/>
      <c r="G40" s="836"/>
    </row>
    <row r="41" spans="1:7" s="7" customFormat="1" ht="18" customHeight="1">
      <c r="A41" s="298" t="s">
        <v>219</v>
      </c>
      <c r="B41" s="841"/>
      <c r="C41" s="832"/>
      <c r="D41" s="832"/>
      <c r="E41" s="832"/>
      <c r="F41" s="832"/>
      <c r="G41" s="836"/>
    </row>
    <row r="42" spans="1:7" s="7" customFormat="1" ht="18" customHeight="1">
      <c r="A42" s="298" t="s">
        <v>219</v>
      </c>
      <c r="B42" s="841"/>
      <c r="C42" s="832"/>
      <c r="D42" s="832"/>
      <c r="E42" s="832"/>
      <c r="F42" s="832"/>
      <c r="G42" s="836"/>
    </row>
    <row r="43" spans="1:7" s="7" customFormat="1" ht="18" customHeight="1" thickBot="1">
      <c r="A43" s="842" t="s">
        <v>219</v>
      </c>
      <c r="B43" s="982"/>
      <c r="C43" s="834"/>
      <c r="D43" s="834"/>
      <c r="E43" s="834"/>
      <c r="F43" s="834"/>
      <c r="G43" s="837"/>
    </row>
    <row r="44" spans="1:7" s="7" customFormat="1" ht="18" customHeight="1" thickBot="1">
      <c r="A44" s="1294" t="s">
        <v>218</v>
      </c>
      <c r="B44" s="1295"/>
      <c r="C44" s="1295"/>
      <c r="D44" s="1295"/>
      <c r="E44" s="1295"/>
      <c r="F44" s="1295"/>
      <c r="G44" s="1296"/>
    </row>
    <row r="45" spans="1:7" s="7" customFormat="1" ht="15" customHeight="1">
      <c r="A45" s="839" t="s">
        <v>21</v>
      </c>
      <c r="B45" s="840"/>
      <c r="C45" s="829">
        <f>SUM(C46:C49)</f>
        <v>0</v>
      </c>
      <c r="D45" s="829">
        <f>SUM(D46:D49)</f>
        <v>0</v>
      </c>
      <c r="E45" s="829">
        <f>SUM(E46:E49)</f>
        <v>0</v>
      </c>
      <c r="F45" s="829">
        <f>SUM(F46:F49)</f>
        <v>0</v>
      </c>
      <c r="G45" s="835">
        <f>SUM(G46:G49)</f>
        <v>0</v>
      </c>
    </row>
    <row r="46" spans="1:7" s="7" customFormat="1" ht="15.75" customHeight="1">
      <c r="A46" s="297" t="s">
        <v>219</v>
      </c>
      <c r="B46" s="843"/>
      <c r="C46" s="832"/>
      <c r="D46" s="832"/>
      <c r="E46" s="832"/>
      <c r="F46" s="832"/>
      <c r="G46" s="836"/>
    </row>
    <row r="47" spans="1:7" s="7" customFormat="1" ht="15.75" customHeight="1">
      <c r="A47" s="297" t="s">
        <v>219</v>
      </c>
      <c r="B47" s="843"/>
      <c r="C47" s="832"/>
      <c r="D47" s="832"/>
      <c r="E47" s="832"/>
      <c r="F47" s="832"/>
      <c r="G47" s="836"/>
    </row>
    <row r="48" spans="1:7" s="7" customFormat="1" ht="15.75" customHeight="1">
      <c r="A48" s="297" t="s">
        <v>219</v>
      </c>
      <c r="B48" s="843"/>
      <c r="C48" s="832"/>
      <c r="D48" s="832"/>
      <c r="E48" s="832"/>
      <c r="F48" s="832"/>
      <c r="G48" s="836"/>
    </row>
    <row r="49" spans="1:7" s="7" customFormat="1" ht="15.75" customHeight="1" thickBot="1">
      <c r="A49" s="307" t="s">
        <v>219</v>
      </c>
      <c r="B49" s="990"/>
      <c r="C49" s="834"/>
      <c r="D49" s="834"/>
      <c r="E49" s="834"/>
      <c r="F49" s="834"/>
      <c r="G49" s="837"/>
    </row>
    <row r="50" spans="1:7" s="7" customFormat="1" ht="15.75" customHeight="1" thickBot="1">
      <c r="A50" s="1294" t="s">
        <v>218</v>
      </c>
      <c r="B50" s="1295"/>
      <c r="C50" s="1295"/>
      <c r="D50" s="1295"/>
      <c r="E50" s="1295"/>
      <c r="F50" s="1295"/>
      <c r="G50" s="1296"/>
    </row>
    <row r="51" spans="1:7" s="7" customFormat="1" ht="24" customHeight="1" thickBot="1">
      <c r="A51" s="248" t="s">
        <v>26</v>
      </c>
      <c r="B51" s="844"/>
      <c r="C51" s="822">
        <f>C7+C14+C21+C45+C27+C33+C39</f>
        <v>0</v>
      </c>
      <c r="D51" s="822">
        <f>D7+D14+D21+D45+D27+D33+D39</f>
        <v>0</v>
      </c>
      <c r="E51" s="822">
        <f>E7+E14+E21+E45+E27+E33+E39</f>
        <v>0</v>
      </c>
      <c r="F51" s="849">
        <f>F7+F14+F21+F45+F27+F33+F39</f>
        <v>0</v>
      </c>
      <c r="G51" s="850">
        <f>G7+G14+G21+G45+G27+G33+G39</f>
        <v>0</v>
      </c>
    </row>
    <row r="52" spans="1:7" s="7" customFormat="1" ht="16.5" customHeight="1" thickBot="1">
      <c r="A52" s="847" t="s">
        <v>28</v>
      </c>
      <c r="B52" s="845"/>
      <c r="C52" s="912">
        <f>'Свод по амортизации'!C14</f>
        <v>16.8</v>
      </c>
      <c r="D52" s="912">
        <f>'Свод по амортизации'!D14</f>
        <v>19.5</v>
      </c>
      <c r="E52" s="912">
        <f>'Свод по амортизации'!E14</f>
        <v>16.8</v>
      </c>
      <c r="F52" s="912">
        <f>'Свод по амортизации'!F14</f>
        <v>19.200000000000003</v>
      </c>
      <c r="G52" s="913">
        <f>'Свод по амортизации'!G14</f>
        <v>0</v>
      </c>
    </row>
    <row r="53" spans="1:7" s="7" customFormat="1" ht="20.25" customHeight="1" thickBot="1">
      <c r="A53" s="848" t="s">
        <v>379</v>
      </c>
      <c r="B53" s="846"/>
      <c r="C53" s="851"/>
      <c r="D53" s="851"/>
      <c r="E53" s="851"/>
      <c r="F53" s="851"/>
      <c r="G53" s="852"/>
    </row>
    <row r="54" spans="1:7" s="7" customFormat="1" ht="20.25" customHeight="1" thickBot="1">
      <c r="A54" s="248" t="s">
        <v>206</v>
      </c>
      <c r="B54" s="845"/>
      <c r="C54" s="853">
        <f>IF((C51-C52-C53)&lt;=0,0,(C51-C52-C53))</f>
        <v>0</v>
      </c>
      <c r="D54" s="853">
        <f>IF((D51-D52-D53)&lt;=0,0,(D51-D52-D53))</f>
        <v>0</v>
      </c>
      <c r="E54" s="853">
        <f>IF((E51-E52-E53)&lt;=0,0,(E51-E52-E53))</f>
        <v>0</v>
      </c>
      <c r="F54" s="853">
        <f>IF((F51-F52-F53)&lt;=0,0,(F51-F52-F53))</f>
        <v>0</v>
      </c>
      <c r="G54" s="850">
        <f>IF((G51-G52-G53)&lt;=0,0,(G51-G52-G53))</f>
        <v>0</v>
      </c>
    </row>
    <row r="55" spans="8:13" ht="12.75" hidden="1">
      <c r="H55" s="8"/>
      <c r="I55" s="8"/>
      <c r="J55" s="8"/>
      <c r="K55" s="8"/>
      <c r="L55" s="8"/>
      <c r="M55" s="8"/>
    </row>
    <row r="56" spans="8:13" ht="42.75" customHeight="1">
      <c r="H56" s="8"/>
      <c r="I56" s="8"/>
      <c r="J56" s="8"/>
      <c r="K56" s="8"/>
      <c r="L56" s="8"/>
      <c r="M56" s="8"/>
    </row>
    <row r="57" spans="8:13" ht="16.5" customHeight="1">
      <c r="H57" s="8"/>
      <c r="I57" s="8"/>
      <c r="J57" s="8"/>
      <c r="K57" s="8"/>
      <c r="L57" s="8"/>
      <c r="M57" s="8"/>
    </row>
    <row r="62" spans="8:13" ht="13.5" customHeight="1">
      <c r="H62" s="8"/>
      <c r="I62" s="8"/>
      <c r="J62" s="8"/>
      <c r="K62" s="8"/>
      <c r="L62" s="8"/>
      <c r="M62" s="8"/>
    </row>
  </sheetData>
  <sheetProtection password="D8BF" sheet="1" objects="1"/>
  <protectedRanges>
    <protectedRange sqref="B51:B54 F2 G2:G3 A2:E3 C53:F53 A8:B13 A15:B20 A22:B26 A28:B32 A34:B38 A40:B44 A46:B50" name="Диапазон1"/>
  </protectedRanges>
  <mergeCells count="12">
    <mergeCell ref="A4:A5"/>
    <mergeCell ref="B4:B5"/>
    <mergeCell ref="C4:D4"/>
    <mergeCell ref="F4:G4"/>
    <mergeCell ref="A50:G50"/>
    <mergeCell ref="A2:G2"/>
    <mergeCell ref="A26:G26"/>
    <mergeCell ref="A32:G32"/>
    <mergeCell ref="A38:G38"/>
    <mergeCell ref="A44:G44"/>
    <mergeCell ref="A20:G20"/>
    <mergeCell ref="A13:G13"/>
  </mergeCells>
  <dataValidations count="1">
    <dataValidation type="list" allowBlank="1" showInputMessage="1" showErrorMessage="1" sqref="B28:B31 B34:B37 B22:B25 B40:B43 B8:B12 B15:B19 B46:B49">
      <formula1>SCOPE_MNTH</formula1>
    </dataValidation>
  </dataValidations>
  <hyperlinks>
    <hyperlink ref="A13" location="' КВЛ 2012-2014 '!A1" display="Добавить"/>
    <hyperlink ref="A20" location="' КВЛ 2012-2014 '!A1" display="Добавить"/>
    <hyperlink ref="A26" location="' КВЛ 2012-2014 '!A1" display="Добавить"/>
    <hyperlink ref="A32" location="' КВЛ 2012-2014 '!A1" display="Добавить"/>
    <hyperlink ref="A38" location="' КВЛ 2012-2014 '!A1" display="Добавить"/>
    <hyperlink ref="A44" location="' КВЛ 2012-2014 '!A1" display="Добавить"/>
    <hyperlink ref="A50" location="' КВЛ 2012-2014 '!A1" display="Добавить"/>
  </hyperlinks>
  <printOptions/>
  <pageMargins left="0.35433070866141736" right="0.3937007874015748" top="0.5905511811023623" bottom="0.5905511811023623" header="0.5118110236220472" footer="0.5118110236220472"/>
  <pageSetup fitToHeight="1" fitToWidth="1"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7">
    <tabColor rgb="FF33CC33"/>
    <pageSetUpPr fitToPage="1"/>
  </sheetPr>
  <dimension ref="A1:F11"/>
  <sheetViews>
    <sheetView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"/>
    </sheetView>
  </sheetViews>
  <sheetFormatPr defaultColWidth="9.00390625" defaultRowHeight="12.75" outlineLevelCol="1"/>
  <cols>
    <col min="1" max="1" width="49.875" style="8" customWidth="1"/>
    <col min="2" max="2" width="14.00390625" style="8" customWidth="1"/>
    <col min="3" max="3" width="13.00390625" style="8" customWidth="1"/>
    <col min="4" max="4" width="14.75390625" style="8" customWidth="1"/>
    <col min="5" max="5" width="12.375" style="8" customWidth="1"/>
    <col min="6" max="6" width="14.375" style="8" hidden="1" customWidth="1" outlineLevel="1"/>
    <col min="7" max="7" width="9.125" style="8" customWidth="1" collapsed="1"/>
    <col min="8" max="16384" width="9.125" style="8" customWidth="1"/>
  </cols>
  <sheetData>
    <row r="1" spans="2:6" ht="15.75">
      <c r="B1" s="99"/>
      <c r="C1" s="99"/>
      <c r="D1" s="99"/>
      <c r="E1" s="99" t="s">
        <v>297</v>
      </c>
      <c r="F1" s="98"/>
    </row>
    <row r="2" spans="1:6" ht="42" customHeight="1">
      <c r="A2" s="1238" t="s">
        <v>433</v>
      </c>
      <c r="B2" s="1238"/>
      <c r="C2" s="1238"/>
      <c r="D2" s="1238"/>
      <c r="E2" s="1238"/>
      <c r="F2" s="1238"/>
    </row>
    <row r="3" spans="1:5" ht="19.5" thickBot="1">
      <c r="A3" s="95"/>
      <c r="B3" s="68"/>
      <c r="C3" s="68"/>
      <c r="D3" s="68"/>
      <c r="E3" s="68" t="s">
        <v>163</v>
      </c>
    </row>
    <row r="4" spans="1:6" ht="21.75" customHeight="1" thickBot="1">
      <c r="A4" s="1236" t="s">
        <v>31</v>
      </c>
      <c r="B4" s="1240" t="s">
        <v>301</v>
      </c>
      <c r="C4" s="1231"/>
      <c r="D4" s="569" t="s">
        <v>304</v>
      </c>
      <c r="E4" s="1232" t="s">
        <v>305</v>
      </c>
      <c r="F4" s="1233"/>
    </row>
    <row r="5" spans="1:6" ht="44.25" customHeight="1" thickBot="1">
      <c r="A5" s="1237"/>
      <c r="B5" s="616" t="s">
        <v>456</v>
      </c>
      <c r="C5" s="570" t="s">
        <v>457</v>
      </c>
      <c r="D5" s="570" t="s">
        <v>459</v>
      </c>
      <c r="E5" s="570" t="s">
        <v>460</v>
      </c>
      <c r="F5" s="617" t="s">
        <v>461</v>
      </c>
    </row>
    <row r="6" spans="1:6" s="188" customFormat="1" ht="13.5" customHeight="1" thickBot="1">
      <c r="A6" s="413">
        <v>1</v>
      </c>
      <c r="B6" s="429">
        <v>2</v>
      </c>
      <c r="C6" s="495">
        <v>3</v>
      </c>
      <c r="D6" s="429">
        <v>4</v>
      </c>
      <c r="E6" s="495">
        <v>5</v>
      </c>
      <c r="F6" s="613">
        <v>6</v>
      </c>
    </row>
    <row r="7" spans="1:6" s="7" customFormat="1" ht="45.75" customHeight="1" thickBot="1">
      <c r="A7" s="334" t="s">
        <v>434</v>
      </c>
      <c r="B7" s="854">
        <f>SUM(B8:B9)</f>
        <v>0</v>
      </c>
      <c r="C7" s="854">
        <f>SUM(C8:C9)</f>
        <v>0</v>
      </c>
      <c r="D7" s="854">
        <f>SUM(D8:D9)</f>
        <v>0</v>
      </c>
      <c r="E7" s="854">
        <f>SUM(E8:E9)</f>
        <v>0</v>
      </c>
      <c r="F7" s="855">
        <f>SUM(F8:F9)</f>
        <v>0</v>
      </c>
    </row>
    <row r="8" spans="1:6" s="7" customFormat="1" ht="96" customHeight="1">
      <c r="A8" s="333" t="s">
        <v>394</v>
      </c>
      <c r="B8" s="856"/>
      <c r="C8" s="856"/>
      <c r="D8" s="856"/>
      <c r="E8" s="856"/>
      <c r="F8" s="857"/>
    </row>
    <row r="9" spans="1:6" s="7" customFormat="1" ht="108.75" customHeight="1" thickBot="1">
      <c r="A9" s="332" t="s">
        <v>395</v>
      </c>
      <c r="B9" s="132"/>
      <c r="C9" s="132"/>
      <c r="D9" s="132"/>
      <c r="E9" s="132"/>
      <c r="F9" s="858"/>
    </row>
    <row r="11" spans="1:6" ht="26.25" customHeight="1">
      <c r="A11" s="1303" t="s">
        <v>435</v>
      </c>
      <c r="B11" s="1303"/>
      <c r="C11" s="1303"/>
      <c r="D11" s="1303"/>
      <c r="E11" s="1303"/>
      <c r="F11" s="1303"/>
    </row>
  </sheetData>
  <sheetProtection password="D8BF" sheet="1" objects="1"/>
  <protectedRanges>
    <protectedRange sqref="A7:A9 B8:E9" name="Диапазон1"/>
  </protectedRanges>
  <mergeCells count="5">
    <mergeCell ref="B4:C4"/>
    <mergeCell ref="E4:F4"/>
    <mergeCell ref="A11:F11"/>
    <mergeCell ref="A2:F2"/>
    <mergeCell ref="A4:A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54">
    <tabColor rgb="FF33CC33"/>
    <pageSetUpPr fitToPage="1"/>
  </sheetPr>
  <dimension ref="A1:F26"/>
  <sheetViews>
    <sheetView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2.75" outlineLevelCol="1"/>
  <cols>
    <col min="1" max="1" width="44.375" style="8" customWidth="1"/>
    <col min="2" max="2" width="15.375" style="8" customWidth="1"/>
    <col min="3" max="3" width="13.25390625" style="8" customWidth="1"/>
    <col min="4" max="4" width="14.75390625" style="8" customWidth="1"/>
    <col min="5" max="5" width="15.75390625" style="8" customWidth="1"/>
    <col min="6" max="6" width="15.125" style="8" hidden="1" customWidth="1" outlineLevel="1"/>
    <col min="7" max="7" width="9.125" style="8" customWidth="1" collapsed="1"/>
    <col min="8" max="16384" width="9.125" style="8" customWidth="1"/>
  </cols>
  <sheetData>
    <row r="1" spans="5:6" ht="15.75">
      <c r="E1" s="99" t="s">
        <v>298</v>
      </c>
      <c r="F1" s="99"/>
    </row>
    <row r="2" spans="1:6" ht="18.75" customHeight="1">
      <c r="A2" s="1238" t="s">
        <v>400</v>
      </c>
      <c r="B2" s="1238"/>
      <c r="C2" s="1238"/>
      <c r="D2" s="1238"/>
      <c r="E2" s="1238"/>
      <c r="F2" s="1238"/>
    </row>
    <row r="3" spans="1:6" ht="19.5" thickBot="1">
      <c r="A3" s="95"/>
      <c r="B3" s="80"/>
      <c r="C3" s="80"/>
      <c r="D3" s="80"/>
      <c r="E3" s="68" t="s">
        <v>163</v>
      </c>
      <c r="F3" s="68"/>
    </row>
    <row r="4" spans="1:6" ht="21.75" customHeight="1" thickBot="1">
      <c r="A4" s="1236" t="s">
        <v>217</v>
      </c>
      <c r="B4" s="1230" t="s">
        <v>301</v>
      </c>
      <c r="C4" s="1231"/>
      <c r="D4" s="569" t="s">
        <v>304</v>
      </c>
      <c r="E4" s="1232" t="s">
        <v>305</v>
      </c>
      <c r="F4" s="1233"/>
    </row>
    <row r="5" spans="1:6" ht="44.25" customHeight="1" thickBot="1">
      <c r="A5" s="1237"/>
      <c r="B5" s="616" t="s">
        <v>456</v>
      </c>
      <c r="C5" s="570" t="s">
        <v>457</v>
      </c>
      <c r="D5" s="570" t="s">
        <v>459</v>
      </c>
      <c r="E5" s="570" t="s">
        <v>460</v>
      </c>
      <c r="F5" s="617" t="s">
        <v>461</v>
      </c>
    </row>
    <row r="6" spans="1:6" s="188" customFormat="1" ht="13.5" customHeight="1" thickBot="1">
      <c r="A6" s="413">
        <v>1</v>
      </c>
      <c r="B6" s="429">
        <v>2</v>
      </c>
      <c r="C6" s="495">
        <v>3</v>
      </c>
      <c r="D6" s="429">
        <v>4</v>
      </c>
      <c r="E6" s="495">
        <v>5</v>
      </c>
      <c r="F6" s="613">
        <v>6</v>
      </c>
    </row>
    <row r="7" spans="1:6" s="7" customFormat="1" ht="75" customHeight="1" thickBot="1">
      <c r="A7" s="330" t="s">
        <v>417</v>
      </c>
      <c r="B7" s="856">
        <v>74.1</v>
      </c>
      <c r="C7" s="319" t="s">
        <v>96</v>
      </c>
      <c r="D7" s="856"/>
      <c r="E7" s="1090"/>
      <c r="F7" s="1014"/>
    </row>
    <row r="8" spans="1:6" s="7" customFormat="1" ht="54" customHeight="1" thickBot="1">
      <c r="A8" s="881" t="s">
        <v>418</v>
      </c>
      <c r="B8" s="132">
        <v>0</v>
      </c>
      <c r="C8" s="329" t="s">
        <v>96</v>
      </c>
      <c r="D8" s="132"/>
      <c r="E8" s="1090"/>
      <c r="F8" s="1014"/>
    </row>
    <row r="9" spans="1:6" s="7" customFormat="1" ht="18" customHeight="1" thickBot="1">
      <c r="A9" s="1294" t="s">
        <v>218</v>
      </c>
      <c r="B9" s="1295"/>
      <c r="C9" s="1295"/>
      <c r="D9" s="1295"/>
      <c r="E9" s="1295"/>
      <c r="F9" s="1296"/>
    </row>
    <row r="10" spans="1:6" s="7" customFormat="1" ht="23.25" customHeight="1" thickBot="1">
      <c r="A10" s="75" t="s">
        <v>243</v>
      </c>
      <c r="B10" s="854">
        <f>B7+B8</f>
        <v>74.1</v>
      </c>
      <c r="C10" s="92" t="s">
        <v>96</v>
      </c>
      <c r="D10" s="854">
        <f>D7+D8</f>
        <v>0</v>
      </c>
      <c r="E10" s="855">
        <f>E7+E8</f>
        <v>0</v>
      </c>
      <c r="F10" s="855">
        <f>F7+F8</f>
        <v>0</v>
      </c>
    </row>
    <row r="16" ht="12.75">
      <c r="A16" s="331"/>
    </row>
    <row r="17" ht="12.75">
      <c r="A17" s="331"/>
    </row>
    <row r="18" spans="1:3" ht="12.75">
      <c r="A18" s="331"/>
      <c r="C18" s="2"/>
    </row>
    <row r="19" ht="12.75">
      <c r="A19" s="331"/>
    </row>
    <row r="20" ht="12.75">
      <c r="A20" s="331"/>
    </row>
    <row r="21" ht="12.75">
      <c r="A21" s="331"/>
    </row>
    <row r="22" ht="12.75">
      <c r="A22" s="331"/>
    </row>
    <row r="23" ht="12.75">
      <c r="A23" s="331"/>
    </row>
    <row r="24" ht="12.75">
      <c r="A24" s="331"/>
    </row>
    <row r="25" ht="12.75">
      <c r="A25" s="331"/>
    </row>
    <row r="26" ht="12.75">
      <c r="A26" s="331"/>
    </row>
  </sheetData>
  <sheetProtection password="D8BF" sheet="1" objects="1"/>
  <protectedRanges>
    <protectedRange sqref="E8:E9 A7:A9 B10:D10" name="Диапазон1"/>
  </protectedRanges>
  <mergeCells count="5">
    <mergeCell ref="B4:C4"/>
    <mergeCell ref="E4:F4"/>
    <mergeCell ref="A9:F9"/>
    <mergeCell ref="A2:F2"/>
    <mergeCell ref="A4:A5"/>
  </mergeCells>
  <hyperlinks>
    <hyperlink ref="A9" location="'Результаты деятельности орг-ии'!A1" display="Добавить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2:I1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6" sqref="F16"/>
    </sheetView>
  </sheetViews>
  <sheetFormatPr defaultColWidth="9.00390625" defaultRowHeight="12.75" outlineLevelCol="1"/>
  <cols>
    <col min="1" max="1" width="5.875" style="0" customWidth="1"/>
    <col min="2" max="2" width="38.75390625" style="0" customWidth="1"/>
    <col min="3" max="4" width="13.125" style="0" customWidth="1"/>
    <col min="5" max="5" width="13.375" style="0" customWidth="1"/>
    <col min="6" max="7" width="12.75390625" style="0" customWidth="1"/>
    <col min="8" max="8" width="12.625" style="0" hidden="1" customWidth="1" outlineLevel="1"/>
    <col min="9" max="9" width="13.625" style="0" hidden="1" customWidth="1" outlineLevel="1"/>
    <col min="10" max="10" width="9.00390625" style="0" customWidth="1" collapsed="1"/>
  </cols>
  <sheetData>
    <row r="2" spans="1:8" ht="18.75">
      <c r="A2" s="1155" t="s">
        <v>483</v>
      </c>
      <c r="B2" s="1155"/>
      <c r="C2" s="1155"/>
      <c r="D2" s="1155"/>
      <c r="E2" s="1155"/>
      <c r="F2" s="1155"/>
      <c r="G2" s="1155"/>
      <c r="H2" s="1155"/>
    </row>
    <row r="3" spans="1:8" ht="19.5" thickBot="1">
      <c r="A3" s="562"/>
      <c r="B3" s="562"/>
      <c r="C3" s="562"/>
      <c r="D3" s="562"/>
      <c r="E3" s="562"/>
      <c r="F3" s="562"/>
      <c r="G3" s="562"/>
      <c r="H3" s="562"/>
    </row>
    <row r="4" spans="1:9" ht="13.5" customHeight="1" thickBot="1">
      <c r="A4" s="1304" t="s">
        <v>215</v>
      </c>
      <c r="B4" s="1306" t="s">
        <v>487</v>
      </c>
      <c r="C4" s="1312" t="s">
        <v>527</v>
      </c>
      <c r="D4" s="1313"/>
      <c r="E4" s="1314"/>
      <c r="F4" s="1308" t="s">
        <v>460</v>
      </c>
      <c r="G4" s="1309"/>
      <c r="H4" s="1310" t="s">
        <v>461</v>
      </c>
      <c r="I4" s="1311"/>
    </row>
    <row r="5" spans="1:9" s="8" customFormat="1" ht="46.5" customHeight="1" thickBot="1">
      <c r="A5" s="1305"/>
      <c r="B5" s="1307"/>
      <c r="C5" s="570" t="s">
        <v>575</v>
      </c>
      <c r="D5" s="623" t="s">
        <v>576</v>
      </c>
      <c r="E5" s="966" t="s">
        <v>577</v>
      </c>
      <c r="F5" s="611" t="s">
        <v>485</v>
      </c>
      <c r="G5" s="570" t="s">
        <v>484</v>
      </c>
      <c r="H5" s="647" t="s">
        <v>485</v>
      </c>
      <c r="I5" s="636" t="s">
        <v>484</v>
      </c>
    </row>
    <row r="6" spans="1:9" s="188" customFormat="1" ht="13.5" customHeight="1" thickBot="1">
      <c r="A6" s="413">
        <v>1</v>
      </c>
      <c r="B6" s="639">
        <v>2</v>
      </c>
      <c r="C6" s="413">
        <v>3</v>
      </c>
      <c r="D6" s="413">
        <v>4</v>
      </c>
      <c r="E6" s="495">
        <v>5</v>
      </c>
      <c r="F6" s="593">
        <v>6</v>
      </c>
      <c r="G6" s="495">
        <v>7</v>
      </c>
      <c r="H6" s="495">
        <v>8</v>
      </c>
      <c r="I6" s="638">
        <v>9</v>
      </c>
    </row>
    <row r="7" spans="1:9" s="188" customFormat="1" ht="13.5" customHeight="1">
      <c r="A7" s="390" t="s">
        <v>17</v>
      </c>
      <c r="B7" s="391" t="s">
        <v>482</v>
      </c>
      <c r="C7" s="1091"/>
      <c r="D7" s="1091">
        <v>336.1</v>
      </c>
      <c r="E7" s="641">
        <f>C7+D7</f>
        <v>336.1</v>
      </c>
      <c r="F7" s="924">
        <f>'Очисления на соц. нужды'!D13</f>
        <v>391.734</v>
      </c>
      <c r="G7" s="641">
        <f>F7-E7</f>
        <v>55.63399999999996</v>
      </c>
      <c r="H7" s="644"/>
      <c r="I7" s="642">
        <f>H7-E7</f>
        <v>-336.1</v>
      </c>
    </row>
    <row r="8" spans="1:9" s="8" customFormat="1" ht="30" customHeight="1">
      <c r="A8" s="405" t="s">
        <v>18</v>
      </c>
      <c r="B8" s="394" t="s">
        <v>335</v>
      </c>
      <c r="C8" s="1092"/>
      <c r="D8" s="1092"/>
      <c r="E8" s="641">
        <f aca="true" t="shared" si="0" ref="E8:E17">C8+D8</f>
        <v>0</v>
      </c>
      <c r="F8" s="925">
        <f>'Сод.зданий и помещений'!C7</f>
        <v>0</v>
      </c>
      <c r="G8" s="497">
        <f>F8-E8</f>
        <v>0</v>
      </c>
      <c r="H8" s="645"/>
      <c r="I8" s="643">
        <f>H8-E8</f>
        <v>0</v>
      </c>
    </row>
    <row r="9" spans="1:9" s="8" customFormat="1" ht="16.5" customHeight="1">
      <c r="A9" s="405" t="s">
        <v>19</v>
      </c>
      <c r="B9" s="394" t="s">
        <v>339</v>
      </c>
      <c r="C9" s="1092"/>
      <c r="D9" s="1092"/>
      <c r="E9" s="641">
        <f t="shared" si="0"/>
        <v>0</v>
      </c>
      <c r="F9" s="925">
        <f>'Плата за землю'!C15</f>
        <v>0</v>
      </c>
      <c r="G9" s="497">
        <f aca="true" t="shared" si="1" ref="G9:G17">F9-E9</f>
        <v>0</v>
      </c>
      <c r="H9" s="645"/>
      <c r="I9" s="643">
        <f aca="true" t="shared" si="2" ref="I9:I17">H9-E9</f>
        <v>0</v>
      </c>
    </row>
    <row r="10" spans="1:9" s="8" customFormat="1" ht="15.75" customHeight="1">
      <c r="A10" s="405" t="s">
        <v>20</v>
      </c>
      <c r="B10" s="394" t="s">
        <v>340</v>
      </c>
      <c r="C10" s="1092"/>
      <c r="D10" s="1092"/>
      <c r="E10" s="641">
        <f t="shared" si="0"/>
        <v>0</v>
      </c>
      <c r="F10" s="925">
        <f>'Транспортный налог'!F16</f>
        <v>0</v>
      </c>
      <c r="G10" s="497">
        <f t="shared" si="1"/>
        <v>0</v>
      </c>
      <c r="H10" s="645"/>
      <c r="I10" s="643">
        <f t="shared" si="2"/>
        <v>0</v>
      </c>
    </row>
    <row r="11" spans="1:9" s="8" customFormat="1" ht="15.75" customHeight="1">
      <c r="A11" s="405" t="s">
        <v>22</v>
      </c>
      <c r="B11" s="394" t="s">
        <v>76</v>
      </c>
      <c r="C11" s="1092"/>
      <c r="D11" s="1092"/>
      <c r="E11" s="641">
        <f t="shared" si="0"/>
        <v>0</v>
      </c>
      <c r="F11" s="925">
        <f>'Налог на имущество'!C11</f>
        <v>0</v>
      </c>
      <c r="G11" s="497">
        <f t="shared" si="1"/>
        <v>0</v>
      </c>
      <c r="H11" s="645"/>
      <c r="I11" s="643">
        <f t="shared" si="2"/>
        <v>0</v>
      </c>
    </row>
    <row r="12" spans="1:9" s="8" customFormat="1" ht="29.25" customHeight="1">
      <c r="A12" s="405" t="s">
        <v>24</v>
      </c>
      <c r="B12" s="394" t="s">
        <v>341</v>
      </c>
      <c r="C12" s="1092"/>
      <c r="D12" s="1092"/>
      <c r="E12" s="641">
        <f t="shared" si="0"/>
        <v>0</v>
      </c>
      <c r="F12" s="925">
        <f>'Негативное воздействие на ОС'!C11</f>
        <v>0</v>
      </c>
      <c r="G12" s="497">
        <f t="shared" si="1"/>
        <v>0</v>
      </c>
      <c r="H12" s="645"/>
      <c r="I12" s="643">
        <f t="shared" si="2"/>
        <v>0</v>
      </c>
    </row>
    <row r="13" spans="1:9" s="8" customFormat="1" ht="17.25" customHeight="1">
      <c r="A13" s="405" t="s">
        <v>25</v>
      </c>
      <c r="B13" s="394" t="s">
        <v>13</v>
      </c>
      <c r="C13" s="1092"/>
      <c r="D13" s="1092"/>
      <c r="E13" s="641">
        <f t="shared" si="0"/>
        <v>0</v>
      </c>
      <c r="F13" s="925">
        <f>'Налог на прибыль'!C13</f>
        <v>0</v>
      </c>
      <c r="G13" s="497">
        <f t="shared" si="1"/>
        <v>0</v>
      </c>
      <c r="H13" s="645"/>
      <c r="I13" s="643">
        <f t="shared" si="2"/>
        <v>0</v>
      </c>
    </row>
    <row r="14" spans="1:9" s="8" customFormat="1" ht="17.25" customHeight="1">
      <c r="A14" s="405" t="s">
        <v>49</v>
      </c>
      <c r="B14" s="394" t="s">
        <v>348</v>
      </c>
      <c r="C14" s="1092"/>
      <c r="D14" s="1092"/>
      <c r="E14" s="641">
        <f t="shared" si="0"/>
        <v>0</v>
      </c>
      <c r="F14" s="925">
        <f>'Аренда имущества'!C35</f>
        <v>0</v>
      </c>
      <c r="G14" s="497">
        <f t="shared" si="1"/>
        <v>0</v>
      </c>
      <c r="H14" s="645"/>
      <c r="I14" s="643">
        <f t="shared" si="2"/>
        <v>0</v>
      </c>
    </row>
    <row r="15" spans="1:9" s="8" customFormat="1" ht="16.5" customHeight="1">
      <c r="A15" s="405" t="s">
        <v>267</v>
      </c>
      <c r="B15" s="394" t="s">
        <v>266</v>
      </c>
      <c r="C15" s="1092"/>
      <c r="D15" s="1092">
        <v>0</v>
      </c>
      <c r="E15" s="641">
        <f t="shared" si="0"/>
        <v>0</v>
      </c>
      <c r="F15" s="925">
        <f>'Услуги ФСК'!C16</f>
        <v>0</v>
      </c>
      <c r="G15" s="497">
        <f t="shared" si="1"/>
        <v>0</v>
      </c>
      <c r="H15" s="645"/>
      <c r="I15" s="643">
        <f t="shared" si="2"/>
        <v>0</v>
      </c>
    </row>
    <row r="16" spans="1:9" s="8" customFormat="1" ht="27" customHeight="1">
      <c r="A16" s="405" t="s">
        <v>260</v>
      </c>
      <c r="B16" s="394" t="s">
        <v>357</v>
      </c>
      <c r="C16" s="1092"/>
      <c r="D16" s="1092">
        <v>90.4</v>
      </c>
      <c r="E16" s="641">
        <f t="shared" si="0"/>
        <v>90.4</v>
      </c>
      <c r="F16" s="925">
        <f>'Прочие НР'!C13</f>
        <v>0</v>
      </c>
      <c r="G16" s="497">
        <f t="shared" si="1"/>
        <v>-90.4</v>
      </c>
      <c r="H16" s="645"/>
      <c r="I16" s="643">
        <f t="shared" si="2"/>
        <v>-90.4</v>
      </c>
    </row>
    <row r="17" spans="1:9" s="8" customFormat="1" ht="41.25" customHeight="1" thickBot="1">
      <c r="A17" s="407" t="s">
        <v>278</v>
      </c>
      <c r="B17" s="408" t="s">
        <v>396</v>
      </c>
      <c r="C17" s="1093"/>
      <c r="D17" s="1093">
        <v>0</v>
      </c>
      <c r="E17" s="943">
        <f t="shared" si="0"/>
        <v>0</v>
      </c>
      <c r="F17" s="944">
        <f>'Выпадающий доход'!C7</f>
        <v>0</v>
      </c>
      <c r="G17" s="681">
        <f t="shared" si="1"/>
        <v>0</v>
      </c>
      <c r="H17" s="945"/>
      <c r="I17" s="946">
        <f t="shared" si="2"/>
        <v>0</v>
      </c>
    </row>
    <row r="18" spans="1:9" s="8" customFormat="1" ht="21.75" customHeight="1" thickBot="1">
      <c r="A18" s="411"/>
      <c r="B18" s="947" t="s">
        <v>486</v>
      </c>
      <c r="C18" s="900">
        <f aca="true" t="shared" si="3" ref="C18:I18">SUM(C7:C17)</f>
        <v>0</v>
      </c>
      <c r="D18" s="900">
        <f t="shared" si="3"/>
        <v>426.5</v>
      </c>
      <c r="E18" s="900">
        <f t="shared" si="3"/>
        <v>426.5</v>
      </c>
      <c r="F18" s="948">
        <f t="shared" si="3"/>
        <v>391.734</v>
      </c>
      <c r="G18" s="900">
        <f t="shared" si="3"/>
        <v>-34.76600000000005</v>
      </c>
      <c r="H18" s="901">
        <f t="shared" si="3"/>
        <v>0</v>
      </c>
      <c r="I18" s="949">
        <f t="shared" si="3"/>
        <v>-426.5</v>
      </c>
    </row>
  </sheetData>
  <sheetProtection password="D8BF" sheet="1" objects="1"/>
  <mergeCells count="6">
    <mergeCell ref="A2:H2"/>
    <mergeCell ref="A4:A5"/>
    <mergeCell ref="B4:B5"/>
    <mergeCell ref="F4:G4"/>
    <mergeCell ref="H4:I4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2:L49"/>
  <sheetViews>
    <sheetView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C1" sqref="C1"/>
    </sheetView>
  </sheetViews>
  <sheetFormatPr defaultColWidth="9.00390625" defaultRowHeight="12.75" outlineLevelCol="1"/>
  <cols>
    <col min="1" max="1" width="18.625" style="136" customWidth="1"/>
    <col min="2" max="2" width="11.125" style="136" customWidth="1"/>
    <col min="3" max="3" width="9.125" style="136" customWidth="1"/>
    <col min="4" max="4" width="11.75390625" style="136" customWidth="1"/>
    <col min="5" max="5" width="14.25390625" style="136" customWidth="1"/>
    <col min="6" max="6" width="12.00390625" style="136" customWidth="1"/>
    <col min="7" max="7" width="11.375" style="136" customWidth="1"/>
    <col min="8" max="8" width="11.75390625" style="136" hidden="1" customWidth="1" outlineLevel="1"/>
    <col min="9" max="9" width="9.125" style="136" customWidth="1" collapsed="1"/>
    <col min="10" max="16384" width="9.125" style="136" customWidth="1"/>
  </cols>
  <sheetData>
    <row r="2" spans="1:8" s="8" customFormat="1" ht="57.75" customHeight="1" thickBot="1">
      <c r="A2" s="1320" t="s">
        <v>493</v>
      </c>
      <c r="B2" s="1320"/>
      <c r="C2" s="1320"/>
      <c r="D2" s="1320"/>
      <c r="E2" s="1320"/>
      <c r="F2" s="1320"/>
      <c r="G2" s="1320"/>
      <c r="H2" s="1320"/>
    </row>
    <row r="3" spans="1:8" ht="72.75" customHeight="1" thickBot="1">
      <c r="A3" s="1321" t="s">
        <v>488</v>
      </c>
      <c r="B3" s="1323" t="s">
        <v>636</v>
      </c>
      <c r="C3" s="1324"/>
      <c r="D3" s="1316" t="s">
        <v>489</v>
      </c>
      <c r="E3" s="1323" t="s">
        <v>495</v>
      </c>
      <c r="F3" s="1325"/>
      <c r="G3" s="1318" t="s">
        <v>498</v>
      </c>
      <c r="H3" s="1319"/>
    </row>
    <row r="4" spans="1:8" s="572" customFormat="1" ht="39" thickBot="1">
      <c r="A4" s="1322"/>
      <c r="B4" s="648" t="s">
        <v>494</v>
      </c>
      <c r="C4" s="656" t="s">
        <v>457</v>
      </c>
      <c r="D4" s="1317"/>
      <c r="E4" s="648" t="s">
        <v>496</v>
      </c>
      <c r="F4" s="648" t="s">
        <v>497</v>
      </c>
      <c r="G4" s="570" t="s">
        <v>460</v>
      </c>
      <c r="H4" s="570" t="s">
        <v>461</v>
      </c>
    </row>
    <row r="5" spans="1:8" s="574" customFormat="1" ht="9.75" thickBot="1">
      <c r="A5" s="573" t="s">
        <v>313</v>
      </c>
      <c r="B5" s="649" t="s">
        <v>490</v>
      </c>
      <c r="C5" s="573" t="s">
        <v>490</v>
      </c>
      <c r="D5" s="649" t="s">
        <v>15</v>
      </c>
      <c r="E5" s="649" t="s">
        <v>491</v>
      </c>
      <c r="F5" s="649" t="s">
        <v>491</v>
      </c>
      <c r="G5" s="649" t="s">
        <v>14</v>
      </c>
      <c r="H5" s="649" t="s">
        <v>14</v>
      </c>
    </row>
    <row r="6" spans="1:8" ht="13.5" hidden="1" thickBot="1">
      <c r="A6" s="575" t="s">
        <v>492</v>
      </c>
      <c r="B6" s="650"/>
      <c r="C6" s="575"/>
      <c r="D6" s="650"/>
      <c r="E6" s="650"/>
      <c r="F6" s="650"/>
      <c r="G6" s="650"/>
      <c r="H6" s="664"/>
    </row>
    <row r="7" spans="1:8" ht="12.75" hidden="1">
      <c r="A7" s="576" t="s">
        <v>220</v>
      </c>
      <c r="B7" s="651"/>
      <c r="C7" s="657"/>
      <c r="D7" s="654"/>
      <c r="E7" s="659">
        <f>C7</f>
        <v>0</v>
      </c>
      <c r="F7" s="654"/>
      <c r="G7" s="661" t="s">
        <v>96</v>
      </c>
      <c r="H7" s="664"/>
    </row>
    <row r="8" spans="1:8" ht="12.75" hidden="1">
      <c r="A8" s="577" t="s">
        <v>221</v>
      </c>
      <c r="B8" s="651"/>
      <c r="C8" s="657"/>
      <c r="D8" s="654"/>
      <c r="E8" s="659">
        <f aca="true" t="shared" si="0" ref="E8:E18">C8</f>
        <v>0</v>
      </c>
      <c r="F8" s="654"/>
      <c r="G8" s="661" t="s">
        <v>96</v>
      </c>
      <c r="H8" s="664"/>
    </row>
    <row r="9" spans="1:8" ht="12.75" hidden="1">
      <c r="A9" s="577" t="s">
        <v>222</v>
      </c>
      <c r="B9" s="651"/>
      <c r="C9" s="657"/>
      <c r="D9" s="654"/>
      <c r="E9" s="659">
        <f t="shared" si="0"/>
        <v>0</v>
      </c>
      <c r="F9" s="654"/>
      <c r="G9" s="661" t="s">
        <v>96</v>
      </c>
      <c r="H9" s="664"/>
    </row>
    <row r="10" spans="1:8" ht="12.75" hidden="1">
      <c r="A10" s="577" t="s">
        <v>223</v>
      </c>
      <c r="B10" s="651"/>
      <c r="C10" s="657"/>
      <c r="D10" s="654"/>
      <c r="E10" s="659">
        <f t="shared" si="0"/>
        <v>0</v>
      </c>
      <c r="F10" s="654"/>
      <c r="G10" s="661" t="s">
        <v>96</v>
      </c>
      <c r="H10" s="664"/>
    </row>
    <row r="11" spans="1:8" ht="12.75" hidden="1">
      <c r="A11" s="577" t="s">
        <v>224</v>
      </c>
      <c r="B11" s="651"/>
      <c r="C11" s="657"/>
      <c r="D11" s="654"/>
      <c r="E11" s="659">
        <f t="shared" si="0"/>
        <v>0</v>
      </c>
      <c r="F11" s="654"/>
      <c r="G11" s="661" t="s">
        <v>96</v>
      </c>
      <c r="H11" s="664"/>
    </row>
    <row r="12" spans="1:8" ht="12.75" hidden="1">
      <c r="A12" s="577" t="s">
        <v>225</v>
      </c>
      <c r="B12" s="651"/>
      <c r="C12" s="657"/>
      <c r="D12" s="654"/>
      <c r="E12" s="659">
        <f t="shared" si="0"/>
        <v>0</v>
      </c>
      <c r="F12" s="654"/>
      <c r="G12" s="661" t="s">
        <v>96</v>
      </c>
      <c r="H12" s="664"/>
    </row>
    <row r="13" spans="1:8" ht="12.75" hidden="1">
      <c r="A13" s="577" t="s">
        <v>226</v>
      </c>
      <c r="B13" s="651"/>
      <c r="C13" s="657"/>
      <c r="D13" s="654"/>
      <c r="E13" s="659">
        <f t="shared" si="0"/>
        <v>0</v>
      </c>
      <c r="F13" s="654"/>
      <c r="G13" s="661" t="s">
        <v>96</v>
      </c>
      <c r="H13" s="664"/>
    </row>
    <row r="14" spans="1:8" ht="12.75" hidden="1">
      <c r="A14" s="577" t="s">
        <v>227</v>
      </c>
      <c r="B14" s="651"/>
      <c r="C14" s="657"/>
      <c r="D14" s="654"/>
      <c r="E14" s="659">
        <f t="shared" si="0"/>
        <v>0</v>
      </c>
      <c r="F14" s="654"/>
      <c r="G14" s="661" t="s">
        <v>96</v>
      </c>
      <c r="H14" s="664"/>
    </row>
    <row r="15" spans="1:8" ht="12.75" hidden="1">
      <c r="A15" s="577" t="s">
        <v>228</v>
      </c>
      <c r="B15" s="651"/>
      <c r="C15" s="657"/>
      <c r="D15" s="654"/>
      <c r="E15" s="659">
        <f t="shared" si="0"/>
        <v>0</v>
      </c>
      <c r="F15" s="654"/>
      <c r="G15" s="661" t="s">
        <v>96</v>
      </c>
      <c r="H15" s="664"/>
    </row>
    <row r="16" spans="1:8" ht="12.75" hidden="1">
      <c r="A16" s="577" t="s">
        <v>229</v>
      </c>
      <c r="B16" s="651"/>
      <c r="C16" s="657"/>
      <c r="D16" s="654"/>
      <c r="E16" s="659">
        <f t="shared" si="0"/>
        <v>0</v>
      </c>
      <c r="F16" s="654"/>
      <c r="G16" s="661" t="s">
        <v>96</v>
      </c>
      <c r="H16" s="664"/>
    </row>
    <row r="17" spans="1:8" ht="12.75" hidden="1">
      <c r="A17" s="577" t="s">
        <v>230</v>
      </c>
      <c r="B17" s="651"/>
      <c r="C17" s="657"/>
      <c r="D17" s="654"/>
      <c r="E17" s="659">
        <f t="shared" si="0"/>
        <v>0</v>
      </c>
      <c r="F17" s="654"/>
      <c r="G17" s="661" t="s">
        <v>96</v>
      </c>
      <c r="H17" s="664"/>
    </row>
    <row r="18" spans="1:8" ht="12.75" hidden="1">
      <c r="A18" s="578" t="s">
        <v>231</v>
      </c>
      <c r="B18" s="652"/>
      <c r="C18" s="658"/>
      <c r="D18" s="655"/>
      <c r="E18" s="660">
        <f t="shared" si="0"/>
        <v>0</v>
      </c>
      <c r="F18" s="655"/>
      <c r="G18" s="662" t="s">
        <v>96</v>
      </c>
      <c r="H18" s="664"/>
    </row>
    <row r="19" spans="1:8" ht="13.5" hidden="1" thickBot="1">
      <c r="A19" s="579" t="s">
        <v>316</v>
      </c>
      <c r="B19" s="653">
        <f>SUM(B7:B18)</f>
        <v>0</v>
      </c>
      <c r="C19" s="580"/>
      <c r="D19" s="653"/>
      <c r="E19" s="653"/>
      <c r="F19" s="653"/>
      <c r="G19" s="663" t="e">
        <f>IF(#REF!&gt;#REF!,#REF!-#REF!,IF(#REF!&gt;#REF!,(#REF!/#REF!-E18/1000)*#REF!,#REF!-#REF!))</f>
        <v>#REF!</v>
      </c>
      <c r="H19" s="664"/>
    </row>
    <row r="20" spans="1:8" ht="12.75">
      <c r="A20" s="576" t="s">
        <v>220</v>
      </c>
      <c r="B20" s="860"/>
      <c r="C20" s="861"/>
      <c r="D20" s="859"/>
      <c r="E20" s="666"/>
      <c r="F20" s="666"/>
      <c r="G20" s="1098">
        <f>(C20-B20)*D20*F20+B20*(F20-E20)*D20</f>
        <v>0</v>
      </c>
      <c r="H20" s="865"/>
    </row>
    <row r="21" spans="1:8" ht="12.75">
      <c r="A21" s="577" t="s">
        <v>221</v>
      </c>
      <c r="B21" s="860"/>
      <c r="C21" s="861"/>
      <c r="D21" s="1094">
        <f>D20</f>
        <v>0</v>
      </c>
      <c r="E21" s="666"/>
      <c r="F21" s="666"/>
      <c r="G21" s="1098">
        <f aca="true" t="shared" si="1" ref="G21:G31">(C21-B21)*D21*F21+B21*(F21-E21)*D21</f>
        <v>0</v>
      </c>
      <c r="H21" s="865"/>
    </row>
    <row r="22" spans="1:8" ht="12.75">
      <c r="A22" s="577" t="s">
        <v>222</v>
      </c>
      <c r="B22" s="860"/>
      <c r="C22" s="861"/>
      <c r="D22" s="1094">
        <f aca="true" t="shared" si="2" ref="D22:D31">D21</f>
        <v>0</v>
      </c>
      <c r="E22" s="666"/>
      <c r="F22" s="666"/>
      <c r="G22" s="1098">
        <f t="shared" si="1"/>
        <v>0</v>
      </c>
      <c r="H22" s="865"/>
    </row>
    <row r="23" spans="1:8" ht="12.75">
      <c r="A23" s="577" t="s">
        <v>223</v>
      </c>
      <c r="B23" s="860"/>
      <c r="C23" s="861"/>
      <c r="D23" s="1094">
        <f t="shared" si="2"/>
        <v>0</v>
      </c>
      <c r="E23" s="666"/>
      <c r="F23" s="666"/>
      <c r="G23" s="1098">
        <f t="shared" si="1"/>
        <v>0</v>
      </c>
      <c r="H23" s="865"/>
    </row>
    <row r="24" spans="1:8" ht="12.75">
      <c r="A24" s="577" t="s">
        <v>224</v>
      </c>
      <c r="B24" s="860"/>
      <c r="C24" s="861"/>
      <c r="D24" s="1094">
        <f t="shared" si="2"/>
        <v>0</v>
      </c>
      <c r="E24" s="666"/>
      <c r="F24" s="666"/>
      <c r="G24" s="1098">
        <f t="shared" si="1"/>
        <v>0</v>
      </c>
      <c r="H24" s="865"/>
    </row>
    <row r="25" spans="1:8" ht="12.75">
      <c r="A25" s="577" t="s">
        <v>225</v>
      </c>
      <c r="B25" s="860"/>
      <c r="C25" s="861"/>
      <c r="D25" s="1094">
        <f t="shared" si="2"/>
        <v>0</v>
      </c>
      <c r="E25" s="666"/>
      <c r="F25" s="666"/>
      <c r="G25" s="1098">
        <f t="shared" si="1"/>
        <v>0</v>
      </c>
      <c r="H25" s="865"/>
    </row>
    <row r="26" spans="1:8" ht="12.75">
      <c r="A26" s="577" t="s">
        <v>226</v>
      </c>
      <c r="B26" s="860"/>
      <c r="C26" s="861"/>
      <c r="D26" s="1094">
        <f t="shared" si="2"/>
        <v>0</v>
      </c>
      <c r="E26" s="666"/>
      <c r="F26" s="666"/>
      <c r="G26" s="1098">
        <f t="shared" si="1"/>
        <v>0</v>
      </c>
      <c r="H26" s="865"/>
    </row>
    <row r="27" spans="1:8" ht="12.75">
      <c r="A27" s="577" t="s">
        <v>227</v>
      </c>
      <c r="B27" s="860"/>
      <c r="C27" s="861"/>
      <c r="D27" s="1094">
        <f t="shared" si="2"/>
        <v>0</v>
      </c>
      <c r="E27" s="666"/>
      <c r="F27" s="666"/>
      <c r="G27" s="1098">
        <f t="shared" si="1"/>
        <v>0</v>
      </c>
      <c r="H27" s="865"/>
    </row>
    <row r="28" spans="1:8" ht="12.75">
      <c r="A28" s="577" t="s">
        <v>228</v>
      </c>
      <c r="B28" s="860"/>
      <c r="C28" s="861"/>
      <c r="D28" s="1094">
        <f t="shared" si="2"/>
        <v>0</v>
      </c>
      <c r="E28" s="666"/>
      <c r="F28" s="666"/>
      <c r="G28" s="1098">
        <f t="shared" si="1"/>
        <v>0</v>
      </c>
      <c r="H28" s="865"/>
    </row>
    <row r="29" spans="1:8" ht="12.75">
      <c r="A29" s="577" t="s">
        <v>229</v>
      </c>
      <c r="B29" s="860"/>
      <c r="C29" s="861"/>
      <c r="D29" s="1094">
        <f t="shared" si="2"/>
        <v>0</v>
      </c>
      <c r="E29" s="666"/>
      <c r="F29" s="666"/>
      <c r="G29" s="1098">
        <f t="shared" si="1"/>
        <v>0</v>
      </c>
      <c r="H29" s="865"/>
    </row>
    <row r="30" spans="1:8" ht="12.75">
      <c r="A30" s="577" t="s">
        <v>230</v>
      </c>
      <c r="B30" s="860"/>
      <c r="C30" s="861"/>
      <c r="D30" s="1094">
        <f t="shared" si="2"/>
        <v>0</v>
      </c>
      <c r="E30" s="666"/>
      <c r="F30" s="666"/>
      <c r="G30" s="1098">
        <f t="shared" si="1"/>
        <v>0</v>
      </c>
      <c r="H30" s="865"/>
    </row>
    <row r="31" spans="1:8" ht="13.5" thickBot="1">
      <c r="A31" s="578" t="s">
        <v>231</v>
      </c>
      <c r="B31" s="862"/>
      <c r="C31" s="863"/>
      <c r="D31" s="1094">
        <f t="shared" si="2"/>
        <v>0</v>
      </c>
      <c r="E31" s="864"/>
      <c r="F31" s="864"/>
      <c r="G31" s="1099">
        <f t="shared" si="1"/>
        <v>0</v>
      </c>
      <c r="H31" s="866"/>
    </row>
    <row r="32" spans="1:8" ht="13.5" thickBot="1">
      <c r="A32" s="579" t="s">
        <v>316</v>
      </c>
      <c r="B32" s="1096">
        <f>SUM(B20:B31)</f>
        <v>0</v>
      </c>
      <c r="C32" s="1097">
        <f>SUM(C20:C31)</f>
        <v>0</v>
      </c>
      <c r="D32" s="1095">
        <f>D20</f>
        <v>0</v>
      </c>
      <c r="E32" s="665" t="s">
        <v>96</v>
      </c>
      <c r="F32" s="665" t="s">
        <v>96</v>
      </c>
      <c r="G32" s="1096">
        <f>SUM(G20:G31)</f>
        <v>0</v>
      </c>
      <c r="H32" s="867">
        <f>SUM(H20:H31)</f>
        <v>0</v>
      </c>
    </row>
    <row r="33" s="8" customFormat="1" ht="12.75"/>
    <row r="34" s="8" customFormat="1" ht="12.75"/>
    <row r="35" spans="9:12" s="8" customFormat="1" ht="12.75">
      <c r="I35" s="1315"/>
      <c r="J35" s="1315"/>
      <c r="K35" s="1315"/>
      <c r="L35" s="1315"/>
    </row>
    <row r="36" spans="1:12" s="8" customFormat="1" ht="13.5">
      <c r="A36" s="387" t="s">
        <v>381</v>
      </c>
      <c r="B36" s="65"/>
      <c r="G36" s="184"/>
      <c r="H36" s="184"/>
      <c r="I36" s="1315"/>
      <c r="J36" s="1315"/>
      <c r="K36" s="1315"/>
      <c r="L36" s="1315"/>
    </row>
    <row r="37" spans="2:12" s="8" customFormat="1" ht="13.5" thickBot="1">
      <c r="B37" s="65"/>
      <c r="G37" s="184"/>
      <c r="H37" s="184"/>
      <c r="I37" s="1315"/>
      <c r="J37" s="1315"/>
      <c r="K37" s="1315"/>
      <c r="L37" s="1315"/>
    </row>
    <row r="38" spans="1:11" s="8" customFormat="1" ht="13.5" thickBot="1">
      <c r="A38" s="1326" t="s">
        <v>440</v>
      </c>
      <c r="B38" s="1326" t="s">
        <v>313</v>
      </c>
      <c r="C38" s="1329" t="s">
        <v>382</v>
      </c>
      <c r="D38" s="1232"/>
      <c r="E38" s="1232"/>
      <c r="F38" s="1233"/>
      <c r="G38" s="1333"/>
      <c r="H38" s="1333"/>
      <c r="I38" s="1333"/>
      <c r="J38" s="1333"/>
      <c r="K38" s="184"/>
    </row>
    <row r="39" spans="1:11" s="8" customFormat="1" ht="55.5" customHeight="1" thickBot="1">
      <c r="A39" s="1327"/>
      <c r="B39" s="1328"/>
      <c r="C39" s="1329" t="s">
        <v>438</v>
      </c>
      <c r="D39" s="1334"/>
      <c r="E39" s="1335" t="s">
        <v>439</v>
      </c>
      <c r="F39" s="1336"/>
      <c r="G39" s="1333"/>
      <c r="H39" s="1333"/>
      <c r="I39" s="1333"/>
      <c r="J39" s="1333"/>
      <c r="K39" s="184"/>
    </row>
    <row r="40" spans="1:11" s="8" customFormat="1" ht="12.75">
      <c r="A40" s="187" t="s">
        <v>596</v>
      </c>
      <c r="B40" s="1015" t="s">
        <v>322</v>
      </c>
      <c r="C40" s="1330">
        <v>1567.89</v>
      </c>
      <c r="D40" s="1331"/>
      <c r="E40" s="1330">
        <v>1766.05</v>
      </c>
      <c r="F40" s="1332"/>
      <c r="G40" s="1337"/>
      <c r="H40" s="1337"/>
      <c r="I40" s="1337"/>
      <c r="J40" s="1337"/>
      <c r="K40" s="184"/>
    </row>
    <row r="41" spans="1:11" s="8" customFormat="1" ht="12.75">
      <c r="A41" s="187" t="s">
        <v>637</v>
      </c>
      <c r="B41" s="1016" t="s">
        <v>322</v>
      </c>
      <c r="C41" s="1338">
        <v>1651.57</v>
      </c>
      <c r="D41" s="1339"/>
      <c r="E41" s="1338">
        <v>1605.97</v>
      </c>
      <c r="F41" s="1340"/>
      <c r="G41" s="1337"/>
      <c r="H41" s="1337"/>
      <c r="I41" s="1337"/>
      <c r="J41" s="1337"/>
      <c r="K41" s="184"/>
    </row>
    <row r="42" spans="1:11" s="8" customFormat="1" ht="12.75">
      <c r="A42" s="187" t="s">
        <v>597</v>
      </c>
      <c r="B42" s="1016" t="s">
        <v>322</v>
      </c>
      <c r="C42" s="1338">
        <v>1697.67</v>
      </c>
      <c r="D42" s="1339"/>
      <c r="E42" s="1338">
        <v>1926.99</v>
      </c>
      <c r="F42" s="1340"/>
      <c r="G42" s="1337"/>
      <c r="H42" s="1337"/>
      <c r="I42" s="1337"/>
      <c r="J42" s="1337"/>
      <c r="K42" s="184"/>
    </row>
    <row r="43" spans="7:11" s="8" customFormat="1" ht="12.75">
      <c r="G43" s="184"/>
      <c r="H43" s="184"/>
      <c r="I43" s="184"/>
      <c r="J43" s="184"/>
      <c r="K43" s="184"/>
    </row>
    <row r="44" spans="7:11" s="8" customFormat="1" ht="12.75">
      <c r="G44" s="184"/>
      <c r="H44" s="184"/>
      <c r="I44" s="184"/>
      <c r="J44" s="184"/>
      <c r="K44" s="184"/>
    </row>
    <row r="45" spans="7:11" s="8" customFormat="1" ht="12.75">
      <c r="G45" s="184"/>
      <c r="H45" s="184"/>
      <c r="I45" s="184"/>
      <c r="J45" s="184"/>
      <c r="K45" s="184"/>
    </row>
    <row r="46" spans="7:11" s="8" customFormat="1" ht="12.75">
      <c r="G46" s="184"/>
      <c r="H46" s="184"/>
      <c r="I46" s="184"/>
      <c r="J46" s="184"/>
      <c r="K46" s="184"/>
    </row>
    <row r="47" spans="7:11" s="8" customFormat="1" ht="12.75">
      <c r="G47" s="184"/>
      <c r="H47" s="184"/>
      <c r="I47" s="184"/>
      <c r="J47" s="184"/>
      <c r="K47" s="184"/>
    </row>
    <row r="48" spans="7:11" s="8" customFormat="1" ht="12.75">
      <c r="G48" s="184"/>
      <c r="H48" s="184"/>
      <c r="I48" s="184"/>
      <c r="J48" s="184"/>
      <c r="K48" s="184"/>
    </row>
    <row r="49" spans="7:11" s="8" customFormat="1" ht="12.75">
      <c r="G49" s="184"/>
      <c r="H49" s="184"/>
      <c r="I49" s="184"/>
      <c r="J49" s="184"/>
      <c r="K49" s="184"/>
    </row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</sheetData>
  <sheetProtection password="D8BF" sheet="1" objects="1"/>
  <mergeCells count="32">
    <mergeCell ref="G40:H40"/>
    <mergeCell ref="I40:J40"/>
    <mergeCell ref="C42:D42"/>
    <mergeCell ref="E42:F42"/>
    <mergeCell ref="G42:H42"/>
    <mergeCell ref="I42:J42"/>
    <mergeCell ref="G41:H41"/>
    <mergeCell ref="I41:J41"/>
    <mergeCell ref="C41:D41"/>
    <mergeCell ref="E41:F41"/>
    <mergeCell ref="G38:J38"/>
    <mergeCell ref="C39:D39"/>
    <mergeCell ref="E39:F39"/>
    <mergeCell ref="G39:H39"/>
    <mergeCell ref="I39:J39"/>
    <mergeCell ref="A38:A39"/>
    <mergeCell ref="B38:B39"/>
    <mergeCell ref="C38:F38"/>
    <mergeCell ref="C40:D40"/>
    <mergeCell ref="E40:F40"/>
    <mergeCell ref="D3:D4"/>
    <mergeCell ref="G3:H3"/>
    <mergeCell ref="A2:H2"/>
    <mergeCell ref="A3:A4"/>
    <mergeCell ref="B3:C3"/>
    <mergeCell ref="E3:F3"/>
    <mergeCell ref="I35:J35"/>
    <mergeCell ref="I36:J36"/>
    <mergeCell ref="I37:J37"/>
    <mergeCell ref="K35:L35"/>
    <mergeCell ref="K36:L36"/>
    <mergeCell ref="K37:L3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2:F4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2" sqref="D12"/>
    </sheetView>
  </sheetViews>
  <sheetFormatPr defaultColWidth="9.00390625" defaultRowHeight="12.75" outlineLevelCol="1"/>
  <cols>
    <col min="1" max="1" width="8.00390625" style="0" customWidth="1"/>
    <col min="2" max="2" width="39.75390625" style="0" customWidth="1"/>
    <col min="3" max="3" width="12.00390625" style="0" customWidth="1"/>
    <col min="4" max="4" width="13.625" style="0" customWidth="1"/>
    <col min="5" max="5" width="13.875" style="0" hidden="1" customWidth="1" outlineLevel="1"/>
    <col min="6" max="6" width="9.00390625" style="0" customWidth="1" collapsed="1"/>
  </cols>
  <sheetData>
    <row r="2" spans="1:5" ht="39" customHeight="1">
      <c r="A2" s="1342" t="s">
        <v>499</v>
      </c>
      <c r="B2" s="1342"/>
      <c r="C2" s="1342"/>
      <c r="D2" s="1342"/>
      <c r="E2" s="1342"/>
    </row>
    <row r="3" spans="1:4" ht="19.5" thickBot="1">
      <c r="A3" s="562"/>
      <c r="B3" s="562"/>
      <c r="C3" s="562"/>
      <c r="D3" s="562"/>
    </row>
    <row r="4" spans="1:5" s="8" customFormat="1" ht="46.5" customHeight="1" thickBot="1">
      <c r="A4" s="570" t="s">
        <v>215</v>
      </c>
      <c r="B4" s="570" t="s">
        <v>487</v>
      </c>
      <c r="C4" s="570" t="s">
        <v>503</v>
      </c>
      <c r="D4" s="570" t="s">
        <v>460</v>
      </c>
      <c r="E4" s="570" t="s">
        <v>461</v>
      </c>
    </row>
    <row r="5" spans="1:5" s="188" customFormat="1" ht="12" customHeight="1" thickBot="1">
      <c r="A5" s="677">
        <v>1</v>
      </c>
      <c r="B5" s="677">
        <v>2</v>
      </c>
      <c r="C5" s="677">
        <v>3</v>
      </c>
      <c r="D5" s="678">
        <v>4</v>
      </c>
      <c r="E5" s="679">
        <v>5</v>
      </c>
    </row>
    <row r="6" spans="1:5" s="188" customFormat="1" ht="50.25" customHeight="1">
      <c r="A6" s="390" t="s">
        <v>17</v>
      </c>
      <c r="B6" s="667" t="s">
        <v>502</v>
      </c>
      <c r="C6" s="667"/>
      <c r="D6" s="641">
        <f>D7+D8</f>
        <v>16.8</v>
      </c>
      <c r="E6" s="670">
        <f>E7+E8</f>
        <v>0</v>
      </c>
    </row>
    <row r="7" spans="1:5" s="8" customFormat="1" ht="18.75" customHeight="1">
      <c r="A7" s="405"/>
      <c r="B7" s="668" t="s">
        <v>500</v>
      </c>
      <c r="C7" s="668"/>
      <c r="D7" s="497">
        <f>' КВЛ 2012-2014 '!C52</f>
        <v>16.8</v>
      </c>
      <c r="E7" s="672"/>
    </row>
    <row r="8" spans="1:5" s="8" customFormat="1" ht="15.75" customHeight="1">
      <c r="A8" s="405"/>
      <c r="B8" s="668" t="s">
        <v>501</v>
      </c>
      <c r="C8" s="668"/>
      <c r="D8" s="497">
        <f>' КВЛ 2012-2014 '!C54</f>
        <v>0</v>
      </c>
      <c r="E8" s="672"/>
    </row>
    <row r="9" spans="1:5" s="8" customFormat="1" ht="72" customHeight="1">
      <c r="A9" s="405" t="s">
        <v>18</v>
      </c>
      <c r="B9" s="668" t="s">
        <v>506</v>
      </c>
      <c r="C9" s="668"/>
      <c r="D9" s="1100"/>
      <c r="E9" s="672"/>
    </row>
    <row r="10" spans="1:5" s="8" customFormat="1" ht="29.25" customHeight="1">
      <c r="A10" s="405" t="s">
        <v>19</v>
      </c>
      <c r="B10" s="668" t="s">
        <v>507</v>
      </c>
      <c r="C10" s="668"/>
      <c r="D10" s="497">
        <f>' КВЛ 2012-2014 '!D52+' КВЛ 2012-2014 '!D54</f>
        <v>19.5</v>
      </c>
      <c r="E10" s="672"/>
    </row>
    <row r="11" spans="1:5" s="8" customFormat="1" ht="93" customHeight="1" thickBot="1">
      <c r="A11" s="407" t="s">
        <v>20</v>
      </c>
      <c r="B11" s="673" t="s">
        <v>508</v>
      </c>
      <c r="C11" s="674"/>
      <c r="D11" s="1101"/>
      <c r="E11" s="950"/>
    </row>
    <row r="12" spans="1:5" s="8" customFormat="1" ht="21.75" customHeight="1" thickBot="1">
      <c r="A12" s="411"/>
      <c r="B12" s="675" t="s">
        <v>486</v>
      </c>
      <c r="C12" s="675"/>
      <c r="D12" s="900">
        <f>IF(D9=0,0,D6*(D10/D9-1)-D11)</f>
        <v>0</v>
      </c>
      <c r="E12" s="901">
        <f>IF(E9=0,0,E6*(E10/E9-1)-E11)</f>
        <v>0</v>
      </c>
    </row>
    <row r="14" spans="1:6" ht="52.5" customHeight="1">
      <c r="A14" s="1341" t="s">
        <v>509</v>
      </c>
      <c r="B14" s="1341"/>
      <c r="C14" s="1341"/>
      <c r="D14" s="1341"/>
      <c r="E14" s="1341"/>
      <c r="F14" s="581"/>
    </row>
    <row r="15" ht="13.5" thickBot="1"/>
    <row r="16" spans="1:5" ht="39" thickBot="1">
      <c r="A16" s="570" t="s">
        <v>215</v>
      </c>
      <c r="B16" s="570" t="s">
        <v>487</v>
      </c>
      <c r="C16" s="570" t="s">
        <v>539</v>
      </c>
      <c r="D16" s="570" t="s">
        <v>460</v>
      </c>
      <c r="E16" s="570" t="s">
        <v>461</v>
      </c>
    </row>
    <row r="17" spans="1:5" ht="13.5" thickBot="1">
      <c r="A17" s="677">
        <v>1</v>
      </c>
      <c r="B17" s="677">
        <v>2</v>
      </c>
      <c r="C17" s="677">
        <v>3</v>
      </c>
      <c r="D17" s="678">
        <v>4</v>
      </c>
      <c r="E17" s="679">
        <v>5</v>
      </c>
    </row>
    <row r="18" spans="1:5" ht="16.5" customHeight="1">
      <c r="A18" s="403" t="s">
        <v>17</v>
      </c>
      <c r="B18" s="667" t="s">
        <v>504</v>
      </c>
      <c r="C18" s="667"/>
      <c r="D18" s="1102"/>
      <c r="E18" s="680"/>
    </row>
    <row r="19" spans="1:5" ht="38.25">
      <c r="A19" s="405" t="s">
        <v>18</v>
      </c>
      <c r="B19" s="668" t="s">
        <v>514</v>
      </c>
      <c r="C19" s="668"/>
      <c r="D19" s="497">
        <f>D20+D21</f>
        <v>0</v>
      </c>
      <c r="E19" s="671">
        <f>E20+E21</f>
        <v>0</v>
      </c>
    </row>
    <row r="20" spans="1:5" ht="12.75">
      <c r="A20" s="405" t="s">
        <v>7</v>
      </c>
      <c r="B20" s="668" t="s">
        <v>510</v>
      </c>
      <c r="C20" s="668"/>
      <c r="D20" s="1100"/>
      <c r="E20" s="672"/>
    </row>
    <row r="21" spans="1:5" ht="12.75">
      <c r="A21" s="405" t="s">
        <v>512</v>
      </c>
      <c r="B21" s="668" t="s">
        <v>511</v>
      </c>
      <c r="C21" s="668"/>
      <c r="D21" s="1100"/>
      <c r="E21" s="672"/>
    </row>
    <row r="22" spans="1:5" ht="54" customHeight="1">
      <c r="A22" s="405" t="s">
        <v>19</v>
      </c>
      <c r="B22" s="668" t="s">
        <v>515</v>
      </c>
      <c r="C22" s="668"/>
      <c r="D22" s="497">
        <f>D23+D24</f>
        <v>0</v>
      </c>
      <c r="E22" s="671">
        <f>E23+E24</f>
        <v>0</v>
      </c>
    </row>
    <row r="23" spans="1:5" ht="12.75">
      <c r="A23" s="405" t="s">
        <v>481</v>
      </c>
      <c r="B23" s="668" t="s">
        <v>510</v>
      </c>
      <c r="C23" s="668"/>
      <c r="D23" s="1100"/>
      <c r="E23" s="672"/>
    </row>
    <row r="24" spans="1:5" ht="12.75">
      <c r="A24" s="405" t="s">
        <v>513</v>
      </c>
      <c r="B24" s="668" t="s">
        <v>511</v>
      </c>
      <c r="C24" s="668"/>
      <c r="D24" s="1100"/>
      <c r="E24" s="672"/>
    </row>
    <row r="25" spans="1:5" ht="25.5">
      <c r="A25" s="405" t="s">
        <v>20</v>
      </c>
      <c r="B25" s="668" t="s">
        <v>516</v>
      </c>
      <c r="C25" s="668"/>
      <c r="D25" s="497">
        <f>D26+D27</f>
        <v>0</v>
      </c>
      <c r="E25" s="671">
        <f>E26+E27</f>
        <v>0</v>
      </c>
    </row>
    <row r="26" spans="1:5" ht="12.75">
      <c r="A26" s="405" t="s">
        <v>176</v>
      </c>
      <c r="B26" s="668" t="s">
        <v>510</v>
      </c>
      <c r="C26" s="668"/>
      <c r="D26" s="1100"/>
      <c r="E26" s="672"/>
    </row>
    <row r="27" spans="1:5" ht="12.75">
      <c r="A27" s="405" t="s">
        <v>177</v>
      </c>
      <c r="B27" s="668" t="s">
        <v>511</v>
      </c>
      <c r="C27" s="668"/>
      <c r="D27" s="1100"/>
      <c r="E27" s="672"/>
    </row>
    <row r="28" spans="1:5" ht="51">
      <c r="A28" s="405" t="s">
        <v>22</v>
      </c>
      <c r="B28" s="668" t="s">
        <v>517</v>
      </c>
      <c r="C28" s="668"/>
      <c r="D28" s="497">
        <f>D29+D30</f>
        <v>0</v>
      </c>
      <c r="E28" s="671">
        <f>E29+E30</f>
        <v>0</v>
      </c>
    </row>
    <row r="29" spans="1:5" ht="12.75">
      <c r="A29" s="405"/>
      <c r="B29" s="668" t="s">
        <v>510</v>
      </c>
      <c r="C29" s="668"/>
      <c r="D29" s="1100"/>
      <c r="E29" s="672"/>
    </row>
    <row r="30" spans="1:5" ht="12.75">
      <c r="A30" s="405"/>
      <c r="B30" s="668" t="s">
        <v>511</v>
      </c>
      <c r="C30" s="668"/>
      <c r="D30" s="1100"/>
      <c r="E30" s="672"/>
    </row>
    <row r="31" spans="1:5" ht="25.5">
      <c r="A31" s="405" t="s">
        <v>24</v>
      </c>
      <c r="B31" s="668" t="s">
        <v>518</v>
      </c>
      <c r="C31" s="668"/>
      <c r="D31" s="497" t="s">
        <v>96</v>
      </c>
      <c r="E31" s="671" t="s">
        <v>96</v>
      </c>
    </row>
    <row r="32" spans="1:5" ht="12.75">
      <c r="A32" s="405"/>
      <c r="B32" s="668" t="s">
        <v>520</v>
      </c>
      <c r="C32" s="668"/>
      <c r="D32" s="1100"/>
      <c r="E32" s="672"/>
    </row>
    <row r="33" spans="1:5" ht="12.75">
      <c r="A33" s="405"/>
      <c r="B33" s="668" t="s">
        <v>521</v>
      </c>
      <c r="C33" s="668"/>
      <c r="D33" s="1100"/>
      <c r="E33" s="672"/>
    </row>
    <row r="34" spans="1:5" ht="25.5">
      <c r="A34" s="405" t="s">
        <v>25</v>
      </c>
      <c r="B34" s="668" t="s">
        <v>519</v>
      </c>
      <c r="C34" s="668"/>
      <c r="D34" s="1100"/>
      <c r="E34" s="672"/>
    </row>
    <row r="35" spans="1:5" ht="12.75">
      <c r="A35" s="405"/>
      <c r="B35" s="668" t="s">
        <v>520</v>
      </c>
      <c r="C35" s="668"/>
      <c r="D35" s="1100"/>
      <c r="E35" s="672"/>
    </row>
    <row r="36" spans="1:5" ht="12.75">
      <c r="A36" s="405"/>
      <c r="B36" s="668" t="s">
        <v>521</v>
      </c>
      <c r="C36" s="668"/>
      <c r="D36" s="1100"/>
      <c r="E36" s="672"/>
    </row>
    <row r="37" spans="1:5" ht="25.5">
      <c r="A37" s="405" t="s">
        <v>49</v>
      </c>
      <c r="B37" s="668" t="s">
        <v>525</v>
      </c>
      <c r="C37" s="668"/>
      <c r="D37" s="1100"/>
      <c r="E37" s="672"/>
    </row>
    <row r="38" spans="1:5" ht="63.75">
      <c r="A38" s="405" t="s">
        <v>267</v>
      </c>
      <c r="B38" s="668" t="s">
        <v>522</v>
      </c>
      <c r="C38" s="668"/>
      <c r="D38" s="497" t="s">
        <v>96</v>
      </c>
      <c r="E38" s="671" t="s">
        <v>96</v>
      </c>
    </row>
    <row r="39" spans="1:5" ht="16.5" customHeight="1">
      <c r="A39" s="405"/>
      <c r="B39" s="668" t="s">
        <v>523</v>
      </c>
      <c r="C39" s="668"/>
      <c r="D39" s="497">
        <f>IF(D34=0,0,(D23*D32+D24*D33)/D34)</f>
        <v>0</v>
      </c>
      <c r="E39" s="671">
        <f>IF(E34=0,0,(E23*E32+E24*E33)/E34)</f>
        <v>0</v>
      </c>
    </row>
    <row r="40" spans="1:5" ht="16.5" customHeight="1" thickBot="1">
      <c r="A40" s="407"/>
      <c r="B40" s="674" t="s">
        <v>524</v>
      </c>
      <c r="C40" s="674"/>
      <c r="D40" s="681">
        <f>IF(D37=0,0,(D29*D32+D30*D33)/D37)</f>
        <v>0</v>
      </c>
      <c r="E40" s="682">
        <f>IF(E37=0,0,(E29*E32+E30*E33)/E37)</f>
        <v>0</v>
      </c>
    </row>
    <row r="41" spans="1:5" ht="39" thickBot="1">
      <c r="A41" s="684" t="s">
        <v>260</v>
      </c>
      <c r="B41" s="683" t="s">
        <v>505</v>
      </c>
      <c r="C41" s="675"/>
      <c r="D41" s="499">
        <f>IF((D19*D39)*D18=0,0,(D25*D40)/(D19*D39)*D18)</f>
        <v>0</v>
      </c>
      <c r="E41" s="676">
        <f>IF((E19*E39)*E18=0,0,(E25*E40)/(E19*E39)*E18)</f>
        <v>0</v>
      </c>
    </row>
  </sheetData>
  <sheetProtection password="D8BF" sheet="1" objects="1"/>
  <mergeCells count="2">
    <mergeCell ref="A14:E14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2:I23"/>
  <sheetViews>
    <sheetView zoomScalePageLayoutView="0" workbookViewId="0" topLeftCell="A7">
      <selection activeCell="H22" sqref="H22"/>
    </sheetView>
  </sheetViews>
  <sheetFormatPr defaultColWidth="9.00390625" defaultRowHeight="12.75"/>
  <cols>
    <col min="2" max="2" width="39.375" style="0" customWidth="1"/>
    <col min="3" max="4" width="13.625" style="0" customWidth="1"/>
    <col min="5" max="6" width="12.875" style="0" customWidth="1"/>
    <col min="7" max="7" width="12.75390625" style="0" customWidth="1"/>
    <col min="8" max="8" width="13.25390625" style="0" customWidth="1"/>
  </cols>
  <sheetData>
    <row r="2" spans="1:7" ht="45" customHeight="1" thickBot="1">
      <c r="A2" s="1342" t="s">
        <v>526</v>
      </c>
      <c r="B2" s="1342"/>
      <c r="C2" s="1342"/>
      <c r="D2" s="1342"/>
      <c r="E2" s="1342"/>
      <c r="F2" s="1342"/>
      <c r="G2" s="1342"/>
    </row>
    <row r="3" spans="1:9" ht="38.25" customHeight="1" thickBot="1">
      <c r="A3" s="687" t="s">
        <v>215</v>
      </c>
      <c r="B3" s="687" t="s">
        <v>487</v>
      </c>
      <c r="C3" s="687" t="s">
        <v>553</v>
      </c>
      <c r="D3" s="687" t="s">
        <v>460</v>
      </c>
      <c r="E3" s="691" t="s">
        <v>461</v>
      </c>
      <c r="F3" s="583"/>
      <c r="G3" s="583"/>
      <c r="H3" s="583"/>
      <c r="I3" s="584"/>
    </row>
    <row r="4" spans="1:9" ht="13.5" thickBot="1">
      <c r="A4" s="413">
        <v>1</v>
      </c>
      <c r="B4" s="413">
        <v>2</v>
      </c>
      <c r="C4" s="413">
        <v>3</v>
      </c>
      <c r="D4" s="413">
        <v>4</v>
      </c>
      <c r="E4" s="593">
        <v>5</v>
      </c>
      <c r="F4" s="429"/>
      <c r="G4" s="585"/>
      <c r="H4" s="586"/>
      <c r="I4" s="584"/>
    </row>
    <row r="5" spans="1:5" ht="25.5">
      <c r="A5" s="390" t="s">
        <v>17</v>
      </c>
      <c r="B5" s="667" t="s">
        <v>532</v>
      </c>
      <c r="C5" s="688"/>
      <c r="D5" s="692">
        <f>(IF(AND(65&lt;F22,F22&lt;135),0,IF(F22&gt;=135,-1,IF(F22&lt;=65,1))))</f>
        <v>1</v>
      </c>
      <c r="E5" s="693">
        <f>(IF(AND(65&lt;H22,H22&lt;135),0,IF(H22&gt;=135,-1,IF(H22&lt;=65,1))))</f>
        <v>1</v>
      </c>
    </row>
    <row r="6" spans="1:5" ht="25.5">
      <c r="A6" s="405" t="s">
        <v>18</v>
      </c>
      <c r="B6" s="668" t="s">
        <v>533</v>
      </c>
      <c r="C6" s="690"/>
      <c r="D6" s="694">
        <f>(IF(AND(65&lt;F23,F23&lt;135),0,IF(F23&gt;=135,-1,IF(F23&lt;=65,1))))</f>
        <v>1</v>
      </c>
      <c r="E6" s="695">
        <f>(IF(AND(65&lt;H23,H23&lt;135),0,IF(H23&gt;=135,-1,IF(H23&lt;=65,1))))</f>
        <v>1</v>
      </c>
    </row>
    <row r="7" spans="1:5" ht="25.5">
      <c r="A7" s="405" t="s">
        <v>19</v>
      </c>
      <c r="B7" s="668" t="s">
        <v>534</v>
      </c>
      <c r="C7" s="689" t="s">
        <v>580</v>
      </c>
      <c r="D7" s="694">
        <f>D5*0.65+D6*0.35</f>
        <v>1</v>
      </c>
      <c r="E7" s="695">
        <f>E5*0.65+E6*0.35</f>
        <v>1</v>
      </c>
    </row>
    <row r="8" spans="1:5" ht="24" customHeight="1">
      <c r="A8" s="685" t="s">
        <v>20</v>
      </c>
      <c r="B8" s="686" t="s">
        <v>581</v>
      </c>
      <c r="C8" s="689"/>
      <c r="D8" s="1103"/>
      <c r="E8" s="940"/>
    </row>
    <row r="9" spans="1:5" ht="35.25" customHeight="1">
      <c r="A9" s="685" t="s">
        <v>22</v>
      </c>
      <c r="B9" s="686" t="s">
        <v>535</v>
      </c>
      <c r="C9" s="689"/>
      <c r="D9" s="694">
        <f>D7*D8</f>
        <v>0</v>
      </c>
      <c r="E9" s="695">
        <f>E7*E8</f>
        <v>0</v>
      </c>
    </row>
    <row r="10" spans="1:5" ht="26.25" thickBot="1">
      <c r="A10" s="696" t="s">
        <v>24</v>
      </c>
      <c r="B10" s="697" t="s">
        <v>536</v>
      </c>
      <c r="C10" s="698"/>
      <c r="D10" s="951">
        <f>'Смета общее НВВ'!D38</f>
        <v>672.5548494903949</v>
      </c>
      <c r="E10" s="952">
        <f>'Смета общее НВВ'!D38</f>
        <v>672.5548494903949</v>
      </c>
    </row>
    <row r="11" spans="1:5" ht="26.25" thickBot="1">
      <c r="A11" s="699" t="s">
        <v>25</v>
      </c>
      <c r="B11" s="700" t="s">
        <v>537</v>
      </c>
      <c r="C11" s="701"/>
      <c r="D11" s="941">
        <f>D9*D10</f>
        <v>0</v>
      </c>
      <c r="E11" s="942">
        <f>E9*E10</f>
        <v>0</v>
      </c>
    </row>
    <row r="17" spans="1:8" ht="18.75">
      <c r="A17" s="1342" t="s">
        <v>531</v>
      </c>
      <c r="B17" s="1342"/>
      <c r="C17" s="1342"/>
      <c r="D17" s="1342"/>
      <c r="E17" s="1342"/>
      <c r="F17" s="1342"/>
      <c r="G17" s="1342"/>
      <c r="H17" s="582"/>
    </row>
    <row r="18" ht="13.5" thickBot="1"/>
    <row r="19" spans="1:8" ht="13.5" thickBot="1">
      <c r="A19" s="1304" t="s">
        <v>215</v>
      </c>
      <c r="B19" s="1304" t="s">
        <v>487</v>
      </c>
      <c r="C19" s="1304" t="s">
        <v>554</v>
      </c>
      <c r="D19" s="1304" t="s">
        <v>527</v>
      </c>
      <c r="E19" s="1310" t="s">
        <v>460</v>
      </c>
      <c r="F19" s="1311"/>
      <c r="G19" s="1310" t="s">
        <v>461</v>
      </c>
      <c r="H19" s="1311"/>
    </row>
    <row r="20" spans="1:8" ht="24" customHeight="1" thickBot="1">
      <c r="A20" s="1343"/>
      <c r="B20" s="1343"/>
      <c r="C20" s="1343"/>
      <c r="D20" s="1343"/>
      <c r="E20" s="687" t="s">
        <v>457</v>
      </c>
      <c r="F20" s="687" t="s">
        <v>528</v>
      </c>
      <c r="G20" s="687" t="s">
        <v>457</v>
      </c>
      <c r="H20" s="687" t="s">
        <v>528</v>
      </c>
    </row>
    <row r="21" spans="1:8" ht="13.5" thickBot="1">
      <c r="A21" s="413">
        <v>1</v>
      </c>
      <c r="B21" s="413">
        <v>2</v>
      </c>
      <c r="C21" s="413">
        <v>3</v>
      </c>
      <c r="D21" s="413">
        <v>4</v>
      </c>
      <c r="E21" s="495">
        <v>5</v>
      </c>
      <c r="F21" s="495">
        <v>6</v>
      </c>
      <c r="G21" s="669">
        <v>7</v>
      </c>
      <c r="H21" s="704">
        <v>8</v>
      </c>
    </row>
    <row r="22" spans="1:8" ht="38.25">
      <c r="A22" s="390" t="s">
        <v>17</v>
      </c>
      <c r="B22" s="667" t="s">
        <v>529</v>
      </c>
      <c r="C22" s="703" t="s">
        <v>106</v>
      </c>
      <c r="D22" s="1104"/>
      <c r="E22" s="1104"/>
      <c r="F22" s="936">
        <f>IF(E22=0,0,E22/D22*100)</f>
        <v>0</v>
      </c>
      <c r="G22" s="937"/>
      <c r="H22" s="939">
        <f>IF(G22=0,0,G22/D22*100)</f>
        <v>0</v>
      </c>
    </row>
    <row r="23" spans="1:8" ht="26.25" thickBot="1">
      <c r="A23" s="610" t="s">
        <v>18</v>
      </c>
      <c r="B23" s="702" t="s">
        <v>530</v>
      </c>
      <c r="C23" s="702"/>
      <c r="D23" s="1105"/>
      <c r="E23" s="1105"/>
      <c r="F23" s="936">
        <f>IF(E23=0,0,E23/D23*100)</f>
        <v>0</v>
      </c>
      <c r="G23" s="938"/>
      <c r="H23" s="939">
        <f>IF(G23=0,0,G23/D23*100)</f>
        <v>0</v>
      </c>
    </row>
  </sheetData>
  <sheetProtection password="D8BF" sheet="1" objects="1"/>
  <mergeCells count="8">
    <mergeCell ref="A2:G2"/>
    <mergeCell ref="E19:F19"/>
    <mergeCell ref="G19:H19"/>
    <mergeCell ref="A19:A20"/>
    <mergeCell ref="B19:B20"/>
    <mergeCell ref="C19:C20"/>
    <mergeCell ref="D19:D20"/>
    <mergeCell ref="A17:G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P20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3" sqref="B13"/>
    </sheetView>
  </sheetViews>
  <sheetFormatPr defaultColWidth="9.00390625" defaultRowHeight="12.75" outlineLevelCol="1"/>
  <cols>
    <col min="1" max="1" width="9.125" style="136" customWidth="1"/>
    <col min="2" max="2" width="37.00390625" style="136" customWidth="1"/>
    <col min="3" max="3" width="11.625" style="136" customWidth="1"/>
    <col min="4" max="4" width="12.25390625" style="136" customWidth="1"/>
    <col min="5" max="5" width="12.625" style="136" customWidth="1"/>
    <col min="6" max="6" width="10.125" style="136" customWidth="1"/>
    <col min="7" max="7" width="11.75390625" style="136" customWidth="1"/>
    <col min="8" max="8" width="12.375" style="136" customWidth="1"/>
    <col min="9" max="9" width="10.25390625" style="136" customWidth="1"/>
    <col min="10" max="10" width="12.375" style="136" customWidth="1"/>
    <col min="11" max="11" width="12.875" style="136" customWidth="1"/>
    <col min="12" max="12" width="10.375" style="136" customWidth="1"/>
    <col min="13" max="13" width="11.875" style="136" customWidth="1"/>
    <col min="14" max="14" width="12.125" style="136" hidden="1" customWidth="1" outlineLevel="1"/>
    <col min="15" max="15" width="9.125" style="136" hidden="1" customWidth="1" outlineLevel="1"/>
    <col min="16" max="16" width="12.75390625" style="136" hidden="1" customWidth="1" outlineLevel="1"/>
    <col min="17" max="17" width="12.25390625" style="136" customWidth="1" collapsed="1"/>
    <col min="18" max="16384" width="9.125" style="136" customWidth="1"/>
  </cols>
  <sheetData>
    <row r="3" spans="1:9" ht="18.75">
      <c r="A3" s="1018" t="s">
        <v>318</v>
      </c>
      <c r="B3" s="1018"/>
      <c r="C3" s="1018"/>
      <c r="D3" s="1018"/>
      <c r="E3" s="1018"/>
      <c r="F3" s="1018"/>
      <c r="G3" s="1018"/>
      <c r="H3" s="1018"/>
      <c r="I3" s="1018"/>
    </row>
    <row r="4" ht="13.5" thickBot="1"/>
    <row r="5" spans="1:16" ht="13.5" thickBot="1">
      <c r="A5" s="1347" t="s">
        <v>215</v>
      </c>
      <c r="B5" s="1347" t="s">
        <v>9</v>
      </c>
      <c r="C5" s="1347" t="s">
        <v>559</v>
      </c>
      <c r="D5" s="1350" t="s">
        <v>301</v>
      </c>
      <c r="E5" s="1351"/>
      <c r="F5" s="1351"/>
      <c r="G5" s="1352"/>
      <c r="H5" s="1350" t="s">
        <v>304</v>
      </c>
      <c r="I5" s="1351"/>
      <c r="J5" s="1352"/>
      <c r="K5" s="1350" t="s">
        <v>305</v>
      </c>
      <c r="L5" s="1351"/>
      <c r="M5" s="1351"/>
      <c r="N5" s="1351"/>
      <c r="O5" s="1351"/>
      <c r="P5" s="1352"/>
    </row>
    <row r="6" spans="1:16" ht="13.5" thickBot="1">
      <c r="A6" s="1348"/>
      <c r="B6" s="1348"/>
      <c r="C6" s="1348"/>
      <c r="D6" s="1017" t="s">
        <v>459</v>
      </c>
      <c r="E6" s="1350" t="s">
        <v>457</v>
      </c>
      <c r="F6" s="1351"/>
      <c r="G6" s="1352"/>
      <c r="H6" s="1350" t="s">
        <v>459</v>
      </c>
      <c r="I6" s="1351"/>
      <c r="J6" s="1352"/>
      <c r="K6" s="1350" t="s">
        <v>563</v>
      </c>
      <c r="L6" s="1351"/>
      <c r="M6" s="1352"/>
      <c r="N6" s="1350" t="s">
        <v>461</v>
      </c>
      <c r="O6" s="1351"/>
      <c r="P6" s="1352"/>
    </row>
    <row r="7" spans="1:16" ht="13.5" thickBot="1">
      <c r="A7" s="1349"/>
      <c r="B7" s="1349"/>
      <c r="C7" s="1349"/>
      <c r="D7" s="882" t="s">
        <v>562</v>
      </c>
      <c r="E7" s="882" t="s">
        <v>560</v>
      </c>
      <c r="F7" s="882" t="s">
        <v>561</v>
      </c>
      <c r="G7" s="882" t="s">
        <v>562</v>
      </c>
      <c r="H7" s="882" t="s">
        <v>560</v>
      </c>
      <c r="I7" s="882" t="s">
        <v>561</v>
      </c>
      <c r="J7" s="882" t="s">
        <v>562</v>
      </c>
      <c r="K7" s="882" t="s">
        <v>560</v>
      </c>
      <c r="L7" s="882" t="s">
        <v>561</v>
      </c>
      <c r="M7" s="882" t="s">
        <v>562</v>
      </c>
      <c r="N7" s="882" t="s">
        <v>560</v>
      </c>
      <c r="O7" s="882" t="s">
        <v>561</v>
      </c>
      <c r="P7" s="882" t="s">
        <v>562</v>
      </c>
    </row>
    <row r="8" spans="1:16" ht="13.5" thickBot="1">
      <c r="A8" s="883">
        <v>1</v>
      </c>
      <c r="B8" s="883">
        <v>2</v>
      </c>
      <c r="C8" s="883">
        <v>3</v>
      </c>
      <c r="D8" s="883">
        <v>6</v>
      </c>
      <c r="E8" s="883">
        <v>7</v>
      </c>
      <c r="F8" s="883">
        <v>8</v>
      </c>
      <c r="G8" s="883">
        <v>9</v>
      </c>
      <c r="H8" s="883">
        <v>10</v>
      </c>
      <c r="I8" s="883">
        <v>11</v>
      </c>
      <c r="J8" s="883">
        <v>12</v>
      </c>
      <c r="K8" s="883">
        <v>13</v>
      </c>
      <c r="L8" s="883">
        <v>14</v>
      </c>
      <c r="M8" s="883">
        <v>15</v>
      </c>
      <c r="N8" s="883">
        <v>16</v>
      </c>
      <c r="O8" s="883">
        <v>17</v>
      </c>
      <c r="P8" s="973">
        <v>18</v>
      </c>
    </row>
    <row r="9" spans="1:16" ht="25.5">
      <c r="A9" s="390">
        <v>1</v>
      </c>
      <c r="B9" s="391" t="s">
        <v>312</v>
      </c>
      <c r="C9" s="392" t="s">
        <v>321</v>
      </c>
      <c r="D9" s="886">
        <f>'Баланс энергии (транзит)'!C18</f>
        <v>0</v>
      </c>
      <c r="E9" s="885">
        <f>'Баланс энергии (транзит)'!H18</f>
        <v>0</v>
      </c>
      <c r="F9" s="885">
        <f>'Баланс энергии (транзит)'!M18</f>
        <v>0</v>
      </c>
      <c r="G9" s="885">
        <f>'Баланс энергии (транзит)'!R18</f>
        <v>0</v>
      </c>
      <c r="H9" s="885">
        <f>'Баланс энергии (транзит)'!W18</f>
        <v>0</v>
      </c>
      <c r="I9" s="885">
        <f>'Баланс энергии (транзит)'!AB18</f>
        <v>0</v>
      </c>
      <c r="J9" s="885">
        <f>'Баланс энергии (транзит)'!AG18</f>
        <v>0</v>
      </c>
      <c r="K9" s="885">
        <f>'Баланс энергии (транзит)'!AL18</f>
        <v>0</v>
      </c>
      <c r="L9" s="885">
        <f>'Баланс энергии (транзит)'!AQ18</f>
        <v>0</v>
      </c>
      <c r="M9" s="885">
        <f>'Баланс энергии (транзит)'!AV18</f>
        <v>0</v>
      </c>
      <c r="N9" s="740">
        <f>'Баланс энергии (транзит)'!BA18</f>
        <v>0</v>
      </c>
      <c r="O9" s="970">
        <f>'Баланс энергии (транзит)'!BF18</f>
        <v>0</v>
      </c>
      <c r="P9" s="740">
        <f>'Баланс энергии (транзит)'!BK18</f>
        <v>0</v>
      </c>
    </row>
    <row r="10" spans="1:16" ht="26.25" thickBot="1">
      <c r="A10" s="396">
        <v>2</v>
      </c>
      <c r="B10" s="397" t="s">
        <v>374</v>
      </c>
      <c r="C10" s="398" t="s">
        <v>322</v>
      </c>
      <c r="D10" s="1106"/>
      <c r="E10" s="498" t="e">
        <f>E11/E9</f>
        <v>#DIV/0!</v>
      </c>
      <c r="F10" s="498" t="e">
        <f>F11/F9</f>
        <v>#DIV/0!</v>
      </c>
      <c r="G10" s="498">
        <f>IF(G9=0,0,G11/G9)</f>
        <v>0</v>
      </c>
      <c r="H10" s="1107"/>
      <c r="I10" s="1107"/>
      <c r="J10" s="498">
        <f>IF(J9=0,0,J11/J9)</f>
        <v>0</v>
      </c>
      <c r="K10" s="1107"/>
      <c r="L10" s="1107"/>
      <c r="M10" s="498">
        <f>IF(M9=0,0,M11/M9)</f>
        <v>0</v>
      </c>
      <c r="N10" s="890"/>
      <c r="O10" s="971"/>
      <c r="P10" s="722">
        <f>IF(P9=0,0,P11/P9)</f>
        <v>0</v>
      </c>
    </row>
    <row r="11" spans="1:16" ht="13.5" thickBot="1">
      <c r="A11" s="396"/>
      <c r="B11" s="640" t="s">
        <v>319</v>
      </c>
      <c r="C11" s="398" t="s">
        <v>12</v>
      </c>
      <c r="D11" s="888">
        <f>D9*D10</f>
        <v>0</v>
      </c>
      <c r="E11" s="1107"/>
      <c r="F11" s="1107"/>
      <c r="G11" s="887">
        <f>F11+E11</f>
        <v>0</v>
      </c>
      <c r="H11" s="887">
        <f aca="true" t="shared" si="0" ref="H11:O11">H9*H10</f>
        <v>0</v>
      </c>
      <c r="I11" s="887">
        <f t="shared" si="0"/>
        <v>0</v>
      </c>
      <c r="J11" s="887">
        <f>I11+H11</f>
        <v>0</v>
      </c>
      <c r="K11" s="887">
        <f t="shared" si="0"/>
        <v>0</v>
      </c>
      <c r="L11" s="887">
        <f t="shared" si="0"/>
        <v>0</v>
      </c>
      <c r="M11" s="887">
        <f>K11+L11</f>
        <v>0</v>
      </c>
      <c r="N11" s="889">
        <f t="shared" si="0"/>
        <v>0</v>
      </c>
      <c r="O11" s="972">
        <f t="shared" si="0"/>
        <v>0</v>
      </c>
      <c r="P11" s="646">
        <f>N11+O11</f>
        <v>0</v>
      </c>
    </row>
    <row r="14" ht="13.5">
      <c r="A14" s="387" t="s">
        <v>381</v>
      </c>
    </row>
    <row r="15" ht="13.5" thickBot="1"/>
    <row r="16" spans="1:11" ht="13.5" thickBot="1">
      <c r="A16" s="1356"/>
      <c r="B16" s="1356" t="s">
        <v>440</v>
      </c>
      <c r="C16" s="1356" t="s">
        <v>313</v>
      </c>
      <c r="D16" s="1358" t="s">
        <v>382</v>
      </c>
      <c r="E16" s="1359"/>
      <c r="F16" s="1359"/>
      <c r="G16" s="1359"/>
      <c r="H16" s="1353" t="s">
        <v>564</v>
      </c>
      <c r="I16" s="1354"/>
      <c r="J16" s="1354"/>
      <c r="K16" s="1355"/>
    </row>
    <row r="17" spans="1:11" ht="13.5" thickBot="1">
      <c r="A17" s="1357"/>
      <c r="B17" s="1357"/>
      <c r="C17" s="1357"/>
      <c r="D17" s="1344" t="s">
        <v>438</v>
      </c>
      <c r="E17" s="1345"/>
      <c r="F17" s="1344" t="s">
        <v>439</v>
      </c>
      <c r="G17" s="1346"/>
      <c r="H17" s="1344" t="s">
        <v>565</v>
      </c>
      <c r="I17" s="1345"/>
      <c r="J17" s="1344" t="s">
        <v>566</v>
      </c>
      <c r="K17" s="1346"/>
    </row>
    <row r="18" spans="1:11" ht="12.75">
      <c r="A18" s="891">
        <v>1</v>
      </c>
      <c r="B18" s="187" t="s">
        <v>596</v>
      </c>
      <c r="C18" s="1015" t="s">
        <v>322</v>
      </c>
      <c r="D18" s="1330">
        <v>1567.89</v>
      </c>
      <c r="E18" s="1331"/>
      <c r="F18" s="1330">
        <v>1766.05</v>
      </c>
      <c r="G18" s="1332"/>
      <c r="H18" s="1330">
        <v>1816.4</v>
      </c>
      <c r="I18" s="1331"/>
      <c r="J18" s="1330">
        <v>1816.4</v>
      </c>
      <c r="K18" s="1332"/>
    </row>
    <row r="19" spans="1:11" ht="12.75">
      <c r="A19" s="892">
        <v>2</v>
      </c>
      <c r="B19" s="187" t="s">
        <v>637</v>
      </c>
      <c r="C19" s="1016" t="s">
        <v>322</v>
      </c>
      <c r="D19" s="1338">
        <v>1651.57</v>
      </c>
      <c r="E19" s="1339"/>
      <c r="F19" s="1338">
        <v>1605.97</v>
      </c>
      <c r="G19" s="1340"/>
      <c r="H19" s="1338">
        <v>1676.93</v>
      </c>
      <c r="I19" s="1339"/>
      <c r="J19" s="1338">
        <v>1676.93</v>
      </c>
      <c r="K19" s="1340"/>
    </row>
    <row r="20" spans="1:11" ht="12.75">
      <c r="A20" s="892">
        <v>3</v>
      </c>
      <c r="B20" s="187" t="s">
        <v>597</v>
      </c>
      <c r="C20" s="1016" t="s">
        <v>322</v>
      </c>
      <c r="D20" s="1338">
        <v>1697.67</v>
      </c>
      <c r="E20" s="1339"/>
      <c r="F20" s="1338">
        <v>1926.99</v>
      </c>
      <c r="G20" s="1340"/>
      <c r="H20" s="1338">
        <v>1759.89</v>
      </c>
      <c r="I20" s="1339"/>
      <c r="J20" s="1338">
        <v>1759.89</v>
      </c>
      <c r="K20" s="1340"/>
    </row>
  </sheetData>
  <sheetProtection password="D8BF" sheet="1" objects="1"/>
  <mergeCells count="31">
    <mergeCell ref="A5:A7"/>
    <mergeCell ref="F19:G19"/>
    <mergeCell ref="H19:I19"/>
    <mergeCell ref="H5:J5"/>
    <mergeCell ref="C16:C17"/>
    <mergeCell ref="D5:G5"/>
    <mergeCell ref="D16:G16"/>
    <mergeCell ref="A16:A17"/>
    <mergeCell ref="B16:B17"/>
    <mergeCell ref="E6:G6"/>
    <mergeCell ref="K5:P5"/>
    <mergeCell ref="H6:J6"/>
    <mergeCell ref="K6:M6"/>
    <mergeCell ref="H16:K16"/>
    <mergeCell ref="N6:P6"/>
    <mergeCell ref="B5:B7"/>
    <mergeCell ref="C5:C7"/>
    <mergeCell ref="D18:E18"/>
    <mergeCell ref="F18:G18"/>
    <mergeCell ref="J19:K19"/>
    <mergeCell ref="J18:K18"/>
    <mergeCell ref="J20:K20"/>
    <mergeCell ref="F17:G17"/>
    <mergeCell ref="J17:K17"/>
    <mergeCell ref="H17:I17"/>
    <mergeCell ref="H18:I18"/>
    <mergeCell ref="D20:E20"/>
    <mergeCell ref="F20:G20"/>
    <mergeCell ref="H20:I20"/>
    <mergeCell ref="D17:E17"/>
    <mergeCell ref="D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view="pageBreakPreview" zoomScaleNormal="75" zoomScaleSheetLayoutView="100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1" max="1" width="4.625" style="8" customWidth="1"/>
    <col min="2" max="2" width="53.125" style="8" customWidth="1"/>
    <col min="3" max="3" width="11.75390625" style="65" customWidth="1"/>
    <col min="4" max="4" width="12.375" style="8" customWidth="1"/>
    <col min="5" max="5" width="12.75390625" style="8" customWidth="1"/>
    <col min="6" max="7" width="14.25390625" style="8" customWidth="1"/>
    <col min="8" max="8" width="13.75390625" style="8" hidden="1" customWidth="1" outlineLevel="1"/>
    <col min="9" max="9" width="9.125" style="8" customWidth="1" collapsed="1"/>
    <col min="10" max="16384" width="9.125" style="8" customWidth="1"/>
  </cols>
  <sheetData>
    <row r="1" spans="1:8" ht="19.5" customHeight="1">
      <c r="A1" s="2"/>
      <c r="B1" s="2"/>
      <c r="C1" s="416"/>
      <c r="D1" s="2"/>
      <c r="E1" s="2"/>
      <c r="F1" s="2"/>
      <c r="G1" s="2"/>
      <c r="H1" s="2"/>
    </row>
    <row r="2" spans="1:8" s="386" customFormat="1" ht="40.5" customHeight="1">
      <c r="A2" s="1365" t="s">
        <v>450</v>
      </c>
      <c r="B2" s="1365"/>
      <c r="C2" s="1365"/>
      <c r="D2" s="1365"/>
      <c r="E2" s="1365"/>
      <c r="F2" s="1365"/>
      <c r="G2" s="1365"/>
      <c r="H2" s="1365"/>
    </row>
    <row r="3" ht="13.5" thickBot="1"/>
    <row r="4" spans="1:8" ht="15" customHeight="1" thickBot="1">
      <c r="A4" s="1234" t="s">
        <v>43</v>
      </c>
      <c r="B4" s="1236" t="s">
        <v>31</v>
      </c>
      <c r="C4" s="1239" t="s">
        <v>313</v>
      </c>
      <c r="D4" s="1240" t="s">
        <v>301</v>
      </c>
      <c r="E4" s="1240"/>
      <c r="F4" s="568" t="s">
        <v>304</v>
      </c>
      <c r="G4" s="1366" t="s">
        <v>305</v>
      </c>
      <c r="H4" s="1233"/>
    </row>
    <row r="5" spans="1:8" ht="70.5" customHeight="1" thickBot="1">
      <c r="A5" s="1235"/>
      <c r="B5" s="1237"/>
      <c r="C5" s="1235"/>
      <c r="D5" s="557" t="s">
        <v>456</v>
      </c>
      <c r="E5" s="557" t="s">
        <v>457</v>
      </c>
      <c r="F5" s="558" t="s">
        <v>459</v>
      </c>
      <c r="G5" s="558" t="s">
        <v>460</v>
      </c>
      <c r="H5" s="558" t="s">
        <v>461</v>
      </c>
    </row>
    <row r="6" spans="1:8" s="188" customFormat="1" ht="13.5" customHeight="1" thickBot="1">
      <c r="A6" s="388">
        <v>1</v>
      </c>
      <c r="B6" s="389">
        <v>2</v>
      </c>
      <c r="C6" s="389">
        <v>3</v>
      </c>
      <c r="D6" s="500">
        <v>4</v>
      </c>
      <c r="E6" s="500">
        <v>5</v>
      </c>
      <c r="F6" s="500">
        <v>6</v>
      </c>
      <c r="G6" s="500">
        <v>7</v>
      </c>
      <c r="H6" s="500">
        <v>8</v>
      </c>
    </row>
    <row r="7" spans="1:8" ht="21" customHeight="1" thickBot="1">
      <c r="A7" s="1360" t="s">
        <v>455</v>
      </c>
      <c r="B7" s="1361"/>
      <c r="C7" s="1361"/>
      <c r="D7" s="1362"/>
      <c r="E7" s="1362"/>
      <c r="F7" s="1362"/>
      <c r="G7" s="1362"/>
      <c r="H7" s="1362"/>
    </row>
    <row r="8" spans="1:8" ht="17.25" customHeight="1">
      <c r="A8" s="425">
        <v>1</v>
      </c>
      <c r="B8" s="426" t="s">
        <v>411</v>
      </c>
      <c r="C8" s="428" t="s">
        <v>15</v>
      </c>
      <c r="D8" s="1110">
        <v>0.01</v>
      </c>
      <c r="E8" s="589" t="s">
        <v>458</v>
      </c>
      <c r="F8" s="1108">
        <v>0.01</v>
      </c>
      <c r="G8" s="1108">
        <v>0.01</v>
      </c>
      <c r="H8" s="590">
        <v>0.01</v>
      </c>
    </row>
    <row r="9" spans="1:8" ht="33.75" customHeight="1">
      <c r="A9" s="425">
        <v>2</v>
      </c>
      <c r="B9" s="426" t="s">
        <v>409</v>
      </c>
      <c r="C9" s="428" t="s">
        <v>320</v>
      </c>
      <c r="D9" s="1111">
        <v>0.75</v>
      </c>
      <c r="E9" s="406" t="s">
        <v>458</v>
      </c>
      <c r="F9" s="1109">
        <v>0.75</v>
      </c>
      <c r="G9" s="1109">
        <v>0.75</v>
      </c>
      <c r="H9" s="591">
        <v>0.75</v>
      </c>
    </row>
    <row r="10" spans="1:8" ht="15.75" customHeight="1">
      <c r="A10" s="390">
        <v>3</v>
      </c>
      <c r="B10" s="391" t="s">
        <v>408</v>
      </c>
      <c r="C10" s="587" t="s">
        <v>15</v>
      </c>
      <c r="D10" s="592" t="s">
        <v>458</v>
      </c>
      <c r="E10" s="588" t="s">
        <v>458</v>
      </c>
      <c r="F10" s="588">
        <v>0.071</v>
      </c>
      <c r="G10" s="588">
        <v>0.054</v>
      </c>
      <c r="H10" s="508">
        <v>0.054</v>
      </c>
    </row>
    <row r="11" spans="1:8" ht="17.25" customHeight="1">
      <c r="A11" s="393">
        <v>4</v>
      </c>
      <c r="B11" s="394" t="s">
        <v>410</v>
      </c>
      <c r="C11" s="404" t="s">
        <v>323</v>
      </c>
      <c r="D11" s="872">
        <f>'УЕ ВЛЭП 2011-2014'!J51+'УЕ ТП 2011-2014'!J54</f>
        <v>147.84699999999998</v>
      </c>
      <c r="E11" s="588" t="s">
        <v>458</v>
      </c>
      <c r="F11" s="871">
        <f>'УЕ ВЛЭП 2011-2014'!N51+'УЕ ТП 2011-2014'!N54</f>
        <v>147.84699999999998</v>
      </c>
      <c r="G11" s="871">
        <f>'УЕ ВЛЭП 2011-2014'!P51+'УЕ ТП 2011-2014'!P54</f>
        <v>147.84699999999998</v>
      </c>
      <c r="H11" s="504">
        <f>'УЕ ВЛЭП 2011-2014'!R51+'УЕ ТП 2011-2014'!R54</f>
        <v>0</v>
      </c>
    </row>
    <row r="12" spans="1:8" ht="17.25" customHeight="1">
      <c r="A12" s="393">
        <v>5</v>
      </c>
      <c r="B12" s="394" t="s">
        <v>412</v>
      </c>
      <c r="C12" s="404" t="s">
        <v>15</v>
      </c>
      <c r="D12" s="399" t="s">
        <v>106</v>
      </c>
      <c r="E12" s="400" t="s">
        <v>458</v>
      </c>
      <c r="F12" s="993">
        <f>IF(D11=0,0,(F11-D11)/D11)</f>
        <v>0</v>
      </c>
      <c r="G12" s="993">
        <f>IF(F11=0,0,(G11-F11)/F11)</f>
        <v>0</v>
      </c>
      <c r="H12" s="994">
        <f>IF(F11=0,0,(H11-F11)/F11)</f>
        <v>-1</v>
      </c>
    </row>
    <row r="13" spans="1:8" ht="30.75" customHeight="1" thickBot="1">
      <c r="A13" s="393">
        <v>6</v>
      </c>
      <c r="B13" s="401" t="s">
        <v>436</v>
      </c>
      <c r="C13" s="404" t="s">
        <v>320</v>
      </c>
      <c r="D13" s="402" t="s">
        <v>106</v>
      </c>
      <c r="E13" s="410" t="s">
        <v>458</v>
      </c>
      <c r="F13" s="559">
        <f>(1+F10)*(1+(F9*F12))*(1-F8)</f>
        <v>1.06029</v>
      </c>
      <c r="G13" s="559">
        <f>(1+G10)*(1+(G9*G12))*(1-G8)</f>
        <v>1.04346</v>
      </c>
      <c r="H13" s="503">
        <f>(1+H10)*(1+(H9*H12))*(1-H8)</f>
        <v>0.260865</v>
      </c>
    </row>
    <row r="14" spans="1:8" ht="24.75" customHeight="1" thickBot="1">
      <c r="A14" s="1363" t="s">
        <v>405</v>
      </c>
      <c r="B14" s="1362"/>
      <c r="C14" s="1362"/>
      <c r="D14" s="1364"/>
      <c r="E14" s="1364"/>
      <c r="F14" s="1364"/>
      <c r="G14" s="1364"/>
      <c r="H14" s="1364"/>
    </row>
    <row r="15" spans="1:8" ht="16.5" customHeight="1">
      <c r="A15" s="709">
        <v>1</v>
      </c>
      <c r="B15" s="714" t="s">
        <v>6</v>
      </c>
      <c r="C15" s="427" t="s">
        <v>12</v>
      </c>
      <c r="D15" s="1112">
        <v>1066.7</v>
      </c>
      <c r="E15" s="1109">
        <v>1243.6</v>
      </c>
      <c r="F15" s="871">
        <f>D15*$F$13</f>
        <v>1131.011343</v>
      </c>
      <c r="G15" s="871">
        <f>F15*$G$13</f>
        <v>1180.16509596678</v>
      </c>
      <c r="H15" s="1060">
        <f>F15*$H$13</f>
        <v>295.041273991695</v>
      </c>
    </row>
    <row r="16" spans="1:8" ht="16.5" customHeight="1">
      <c r="A16" s="710">
        <v>2</v>
      </c>
      <c r="B16" s="426" t="s">
        <v>162</v>
      </c>
      <c r="C16" s="428" t="s">
        <v>12</v>
      </c>
      <c r="D16" s="1113">
        <v>43.9</v>
      </c>
      <c r="E16" s="1109">
        <v>239.3</v>
      </c>
      <c r="F16" s="871">
        <f aca="true" t="shared" si="0" ref="F16:F23">D16*$F$13</f>
        <v>46.546730999999994</v>
      </c>
      <c r="G16" s="871">
        <f aca="true" t="shared" si="1" ref="G16:G23">F16*$G$13</f>
        <v>48.56965192926</v>
      </c>
      <c r="H16" s="1060">
        <f aca="true" t="shared" si="2" ref="H16:H23">F16*$H$13</f>
        <v>12.142412982315</v>
      </c>
    </row>
    <row r="17" spans="1:8" ht="16.5" customHeight="1">
      <c r="A17" s="710">
        <v>3</v>
      </c>
      <c r="B17" s="426" t="s">
        <v>331</v>
      </c>
      <c r="C17" s="428" t="s">
        <v>12</v>
      </c>
      <c r="D17" s="1113"/>
      <c r="E17" s="1109">
        <v>86.6</v>
      </c>
      <c r="F17" s="871">
        <f t="shared" si="0"/>
        <v>0</v>
      </c>
      <c r="G17" s="871">
        <f t="shared" si="1"/>
        <v>0</v>
      </c>
      <c r="H17" s="1060">
        <f t="shared" si="2"/>
        <v>0</v>
      </c>
    </row>
    <row r="18" spans="1:8" ht="16.5" customHeight="1">
      <c r="A18" s="710" t="s">
        <v>353</v>
      </c>
      <c r="B18" s="426" t="s">
        <v>613</v>
      </c>
      <c r="C18" s="428" t="s">
        <v>12</v>
      </c>
      <c r="D18" s="1113">
        <v>10.4</v>
      </c>
      <c r="E18" s="1109">
        <v>35.1</v>
      </c>
      <c r="F18" s="871">
        <f t="shared" si="0"/>
        <v>11.027016</v>
      </c>
      <c r="G18" s="871">
        <f t="shared" si="1"/>
        <v>11.50625011536</v>
      </c>
      <c r="H18" s="1060">
        <f t="shared" si="2"/>
        <v>2.87656252884</v>
      </c>
    </row>
    <row r="19" spans="1:8" ht="16.5" customHeight="1">
      <c r="A19" s="710" t="s">
        <v>22</v>
      </c>
      <c r="B19" s="426" t="s">
        <v>614</v>
      </c>
      <c r="C19" s="428" t="s">
        <v>12</v>
      </c>
      <c r="D19" s="1113">
        <v>26.3</v>
      </c>
      <c r="E19" s="1109"/>
      <c r="F19" s="871">
        <f t="shared" si="0"/>
        <v>27.885627</v>
      </c>
      <c r="G19" s="871">
        <f t="shared" si="1"/>
        <v>29.09753634942</v>
      </c>
      <c r="H19" s="1060">
        <f t="shared" si="2"/>
        <v>7.274384087355</v>
      </c>
    </row>
    <row r="20" spans="1:8" ht="16.5" customHeight="1">
      <c r="A20" s="710" t="s">
        <v>24</v>
      </c>
      <c r="B20" s="426" t="s">
        <v>615</v>
      </c>
      <c r="C20" s="428" t="s">
        <v>12</v>
      </c>
      <c r="D20" s="1113"/>
      <c r="E20" s="1109"/>
      <c r="F20" s="871">
        <f t="shared" si="0"/>
        <v>0</v>
      </c>
      <c r="G20" s="871">
        <f t="shared" si="1"/>
        <v>0</v>
      </c>
      <c r="H20" s="1060">
        <f t="shared" si="2"/>
        <v>0</v>
      </c>
    </row>
    <row r="21" spans="1:8" ht="15.75" customHeight="1">
      <c r="A21" s="710" t="s">
        <v>25</v>
      </c>
      <c r="B21" s="426" t="s">
        <v>332</v>
      </c>
      <c r="C21" s="428" t="s">
        <v>12</v>
      </c>
      <c r="D21" s="1057">
        <f>SUM(D22:D23)</f>
        <v>0</v>
      </c>
      <c r="E21" s="871">
        <f>SUM(E22:E23)</f>
        <v>0</v>
      </c>
      <c r="F21" s="871">
        <f t="shared" si="0"/>
        <v>0</v>
      </c>
      <c r="G21" s="871">
        <f t="shared" si="1"/>
        <v>0</v>
      </c>
      <c r="H21" s="1060">
        <f t="shared" si="2"/>
        <v>0</v>
      </c>
    </row>
    <row r="22" spans="1:8" ht="15" customHeight="1">
      <c r="A22" s="710" t="s">
        <v>616</v>
      </c>
      <c r="B22" s="426" t="s">
        <v>160</v>
      </c>
      <c r="C22" s="428" t="s">
        <v>12</v>
      </c>
      <c r="D22" s="1113"/>
      <c r="E22" s="1109"/>
      <c r="F22" s="871">
        <f t="shared" si="0"/>
        <v>0</v>
      </c>
      <c r="G22" s="871">
        <f t="shared" si="1"/>
        <v>0</v>
      </c>
      <c r="H22" s="1060">
        <f t="shared" si="2"/>
        <v>0</v>
      </c>
    </row>
    <row r="23" spans="1:8" ht="16.5" customHeight="1" thickBot="1">
      <c r="A23" s="711" t="s">
        <v>617</v>
      </c>
      <c r="B23" s="715" t="s">
        <v>333</v>
      </c>
      <c r="C23" s="713" t="s">
        <v>12</v>
      </c>
      <c r="D23" s="1114"/>
      <c r="E23" s="1109"/>
      <c r="F23" s="871">
        <f t="shared" si="0"/>
        <v>0</v>
      </c>
      <c r="G23" s="871">
        <f t="shared" si="1"/>
        <v>0</v>
      </c>
      <c r="H23" s="1060">
        <f t="shared" si="2"/>
        <v>0</v>
      </c>
    </row>
    <row r="24" spans="1:8" ht="18" customHeight="1" thickBot="1">
      <c r="A24" s="712"/>
      <c r="B24" s="716" t="s">
        <v>462</v>
      </c>
      <c r="C24" s="976" t="s">
        <v>12</v>
      </c>
      <c r="D24" s="1054">
        <f>D15+D16+D17+D18+D21+D19+D20</f>
        <v>1147.3000000000002</v>
      </c>
      <c r="E24" s="1058">
        <f>E15+E16+E17+E18+E21+E19+E20</f>
        <v>1604.5999999999997</v>
      </c>
      <c r="F24" s="1058">
        <f>F15+F16+F17+F18+F21+F19+F20</f>
        <v>1216.4707169999997</v>
      </c>
      <c r="G24" s="1058">
        <f>G15+G16+G17+G18+G21+G19+G20</f>
        <v>1269.33853436082</v>
      </c>
      <c r="H24" s="1059">
        <f>H15+H16+H17+H18+H21+H19+H20</f>
        <v>317.334633590205</v>
      </c>
    </row>
    <row r="25" spans="1:8" ht="18" customHeight="1" thickBot="1">
      <c r="A25" s="706"/>
      <c r="B25" s="707"/>
      <c r="C25" s="708"/>
      <c r="D25" s="496"/>
      <c r="E25" s="496"/>
      <c r="F25" s="496"/>
      <c r="G25" s="496"/>
      <c r="H25" s="496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</sheetData>
  <sheetProtection password="D8BF" sheet="1" objects="1"/>
  <mergeCells count="8">
    <mergeCell ref="A7:H7"/>
    <mergeCell ref="A14:H14"/>
    <mergeCell ref="A2:H2"/>
    <mergeCell ref="A4:A5"/>
    <mergeCell ref="B4:B5"/>
    <mergeCell ref="C4:C5"/>
    <mergeCell ref="D4:E4"/>
    <mergeCell ref="G4:H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4"/>
  <sheetViews>
    <sheetView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W19" sqref="AW19:AZ19"/>
    </sheetView>
  </sheetViews>
  <sheetFormatPr defaultColWidth="9.00390625" defaultRowHeight="12.75" outlineLevelCol="1"/>
  <cols>
    <col min="2" max="2" width="40.375" style="0" customWidth="1"/>
    <col min="53" max="67" width="9.00390625" style="0" hidden="1" customWidth="1" outlineLevel="1"/>
    <col min="68" max="68" width="9.00390625" style="0" customWidth="1" collapsed="1"/>
  </cols>
  <sheetData>
    <row r="1" spans="1:37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171" t="s">
        <v>608</v>
      </c>
      <c r="AK1" s="1171"/>
    </row>
    <row r="2" spans="1:37" ht="15.75">
      <c r="A2" s="1019"/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1171" t="s">
        <v>609</v>
      </c>
      <c r="AK2" s="1171"/>
    </row>
    <row r="3" spans="1:37" ht="18.75">
      <c r="A3" s="1172" t="s">
        <v>610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  <c r="R3" s="1172"/>
      <c r="S3" s="1172"/>
      <c r="T3" s="1172"/>
      <c r="U3" s="1172"/>
      <c r="V3" s="1172"/>
      <c r="W3" s="1172"/>
      <c r="X3" s="1172"/>
      <c r="Y3" s="1172"/>
      <c r="Z3" s="1172"/>
      <c r="AA3" s="1172"/>
      <c r="AB3" s="1172"/>
      <c r="AC3" s="1172"/>
      <c r="AD3" s="1172"/>
      <c r="AE3" s="1172"/>
      <c r="AF3" s="1172"/>
      <c r="AG3" s="1172"/>
      <c r="AH3" s="1172"/>
      <c r="AI3" s="1172"/>
      <c r="AJ3" s="1172"/>
      <c r="AK3" s="1172"/>
    </row>
    <row r="4" spans="1:52" ht="13.5" thickBot="1">
      <c r="A4" s="8"/>
      <c r="B4" s="144"/>
      <c r="C4" s="8"/>
      <c r="D4" s="8"/>
      <c r="E4" s="8"/>
      <c r="F4" s="8"/>
      <c r="G4" s="191"/>
      <c r="H4" s="8"/>
      <c r="I4" s="8"/>
      <c r="J4" s="8"/>
      <c r="K4" s="8"/>
      <c r="L4" s="191"/>
      <c r="M4" s="8"/>
      <c r="N4" s="8"/>
      <c r="O4" s="8"/>
      <c r="P4" s="8"/>
      <c r="Q4" s="191"/>
      <c r="R4" s="8"/>
      <c r="S4" s="8"/>
      <c r="T4" s="8"/>
      <c r="U4" s="8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8"/>
      <c r="AM4" s="8"/>
      <c r="AN4" s="8"/>
      <c r="AO4" s="191"/>
      <c r="AP4" s="8"/>
      <c r="AQ4" s="8"/>
      <c r="AR4" s="8"/>
      <c r="AS4" s="8"/>
      <c r="AT4" s="191"/>
      <c r="AU4" s="8"/>
      <c r="AV4" s="8"/>
      <c r="AW4" s="8"/>
      <c r="AX4" s="8"/>
      <c r="AY4" s="191" t="s">
        <v>165</v>
      </c>
      <c r="AZ4" s="8"/>
    </row>
    <row r="5" spans="1:67" ht="30" customHeight="1">
      <c r="A5" s="1165" t="s">
        <v>43</v>
      </c>
      <c r="B5" s="1167" t="s">
        <v>9</v>
      </c>
      <c r="C5" s="1159" t="s">
        <v>397</v>
      </c>
      <c r="D5" s="1160"/>
      <c r="E5" s="1160"/>
      <c r="F5" s="1160"/>
      <c r="G5" s="1161"/>
      <c r="H5" s="1159" t="s">
        <v>556</v>
      </c>
      <c r="I5" s="1160"/>
      <c r="J5" s="1160"/>
      <c r="K5" s="1160"/>
      <c r="L5" s="1161"/>
      <c r="M5" s="1159" t="s">
        <v>557</v>
      </c>
      <c r="N5" s="1160"/>
      <c r="O5" s="1160"/>
      <c r="P5" s="1160"/>
      <c r="Q5" s="1161"/>
      <c r="R5" s="1159" t="s">
        <v>558</v>
      </c>
      <c r="S5" s="1160"/>
      <c r="T5" s="1160"/>
      <c r="U5" s="1160"/>
      <c r="V5" s="1161"/>
      <c r="W5" s="1159" t="s">
        <v>568</v>
      </c>
      <c r="X5" s="1160"/>
      <c r="Y5" s="1160"/>
      <c r="Z5" s="1160"/>
      <c r="AA5" s="1161"/>
      <c r="AB5" s="1159" t="s">
        <v>569</v>
      </c>
      <c r="AC5" s="1160"/>
      <c r="AD5" s="1160"/>
      <c r="AE5" s="1160"/>
      <c r="AF5" s="1161"/>
      <c r="AG5" s="1159" t="s">
        <v>570</v>
      </c>
      <c r="AH5" s="1160"/>
      <c r="AI5" s="1160"/>
      <c r="AJ5" s="1160"/>
      <c r="AK5" s="1161"/>
      <c r="AL5" s="1159" t="s">
        <v>625</v>
      </c>
      <c r="AM5" s="1160"/>
      <c r="AN5" s="1160"/>
      <c r="AO5" s="1160"/>
      <c r="AP5" s="1161"/>
      <c r="AQ5" s="1159" t="s">
        <v>626</v>
      </c>
      <c r="AR5" s="1160"/>
      <c r="AS5" s="1160"/>
      <c r="AT5" s="1160"/>
      <c r="AU5" s="1161"/>
      <c r="AV5" s="1159" t="s">
        <v>627</v>
      </c>
      <c r="AW5" s="1160"/>
      <c r="AX5" s="1160"/>
      <c r="AY5" s="1160"/>
      <c r="AZ5" s="1161"/>
      <c r="BA5" s="1159" t="s">
        <v>429</v>
      </c>
      <c r="BB5" s="1160"/>
      <c r="BC5" s="1160"/>
      <c r="BD5" s="1160"/>
      <c r="BE5" s="1161"/>
      <c r="BF5" s="1159" t="s">
        <v>430</v>
      </c>
      <c r="BG5" s="1160"/>
      <c r="BH5" s="1160"/>
      <c r="BI5" s="1160"/>
      <c r="BJ5" s="1161"/>
      <c r="BK5" s="1159" t="s">
        <v>398</v>
      </c>
      <c r="BL5" s="1160"/>
      <c r="BM5" s="1160"/>
      <c r="BN5" s="1160"/>
      <c r="BO5" s="1161"/>
    </row>
    <row r="6" spans="1:67" ht="16.5" thickBot="1">
      <c r="A6" s="1166"/>
      <c r="B6" s="1168"/>
      <c r="C6" s="140" t="s">
        <v>11</v>
      </c>
      <c r="D6" s="147" t="s">
        <v>32</v>
      </c>
      <c r="E6" s="147" t="s">
        <v>33</v>
      </c>
      <c r="F6" s="147" t="s">
        <v>34</v>
      </c>
      <c r="G6" s="148" t="s">
        <v>35</v>
      </c>
      <c r="H6" s="140" t="s">
        <v>11</v>
      </c>
      <c r="I6" s="147" t="s">
        <v>32</v>
      </c>
      <c r="J6" s="147" t="s">
        <v>33</v>
      </c>
      <c r="K6" s="147" t="s">
        <v>34</v>
      </c>
      <c r="L6" s="148" t="s">
        <v>35</v>
      </c>
      <c r="M6" s="140" t="s">
        <v>11</v>
      </c>
      <c r="N6" s="147" t="s">
        <v>32</v>
      </c>
      <c r="O6" s="147" t="s">
        <v>33</v>
      </c>
      <c r="P6" s="147" t="s">
        <v>34</v>
      </c>
      <c r="Q6" s="148" t="s">
        <v>35</v>
      </c>
      <c r="R6" s="140" t="s">
        <v>11</v>
      </c>
      <c r="S6" s="147" t="s">
        <v>32</v>
      </c>
      <c r="T6" s="147" t="s">
        <v>33</v>
      </c>
      <c r="U6" s="147" t="s">
        <v>34</v>
      </c>
      <c r="V6" s="148" t="s">
        <v>35</v>
      </c>
      <c r="W6" s="140" t="s">
        <v>11</v>
      </c>
      <c r="X6" s="147" t="s">
        <v>32</v>
      </c>
      <c r="Y6" s="147" t="s">
        <v>33</v>
      </c>
      <c r="Z6" s="147" t="s">
        <v>34</v>
      </c>
      <c r="AA6" s="148" t="s">
        <v>35</v>
      </c>
      <c r="AB6" s="140" t="s">
        <v>11</v>
      </c>
      <c r="AC6" s="147" t="s">
        <v>32</v>
      </c>
      <c r="AD6" s="147" t="s">
        <v>33</v>
      </c>
      <c r="AE6" s="147" t="s">
        <v>34</v>
      </c>
      <c r="AF6" s="148" t="s">
        <v>35</v>
      </c>
      <c r="AG6" s="140" t="s">
        <v>11</v>
      </c>
      <c r="AH6" s="147" t="s">
        <v>32</v>
      </c>
      <c r="AI6" s="147" t="s">
        <v>33</v>
      </c>
      <c r="AJ6" s="147" t="s">
        <v>34</v>
      </c>
      <c r="AK6" s="148" t="s">
        <v>35</v>
      </c>
      <c r="AL6" s="140" t="s">
        <v>11</v>
      </c>
      <c r="AM6" s="147" t="s">
        <v>32</v>
      </c>
      <c r="AN6" s="147" t="s">
        <v>33</v>
      </c>
      <c r="AO6" s="147" t="s">
        <v>34</v>
      </c>
      <c r="AP6" s="148" t="s">
        <v>35</v>
      </c>
      <c r="AQ6" s="140" t="s">
        <v>11</v>
      </c>
      <c r="AR6" s="147" t="s">
        <v>32</v>
      </c>
      <c r="AS6" s="147" t="s">
        <v>33</v>
      </c>
      <c r="AT6" s="147" t="s">
        <v>34</v>
      </c>
      <c r="AU6" s="148" t="s">
        <v>35</v>
      </c>
      <c r="AV6" s="140" t="s">
        <v>11</v>
      </c>
      <c r="AW6" s="147" t="s">
        <v>32</v>
      </c>
      <c r="AX6" s="147" t="s">
        <v>33</v>
      </c>
      <c r="AY6" s="147" t="s">
        <v>34</v>
      </c>
      <c r="AZ6" s="148" t="s">
        <v>35</v>
      </c>
      <c r="BA6" s="140" t="s">
        <v>11</v>
      </c>
      <c r="BB6" s="147" t="s">
        <v>32</v>
      </c>
      <c r="BC6" s="147" t="s">
        <v>33</v>
      </c>
      <c r="BD6" s="147" t="s">
        <v>34</v>
      </c>
      <c r="BE6" s="148" t="s">
        <v>35</v>
      </c>
      <c r="BF6" s="140" t="s">
        <v>11</v>
      </c>
      <c r="BG6" s="147" t="s">
        <v>32</v>
      </c>
      <c r="BH6" s="147" t="s">
        <v>33</v>
      </c>
      <c r="BI6" s="147" t="s">
        <v>34</v>
      </c>
      <c r="BJ6" s="148" t="s">
        <v>35</v>
      </c>
      <c r="BK6" s="140" t="s">
        <v>11</v>
      </c>
      <c r="BL6" s="147" t="s">
        <v>32</v>
      </c>
      <c r="BM6" s="147" t="s">
        <v>33</v>
      </c>
      <c r="BN6" s="147" t="s">
        <v>34</v>
      </c>
      <c r="BO6" s="148" t="s">
        <v>35</v>
      </c>
    </row>
    <row r="7" spans="1:67" ht="13.5" thickBot="1">
      <c r="A7" s="43">
        <v>1</v>
      </c>
      <c r="B7" s="149">
        <v>2</v>
      </c>
      <c r="C7" s="43">
        <v>3</v>
      </c>
      <c r="D7" s="44">
        <v>4</v>
      </c>
      <c r="E7" s="44">
        <v>5</v>
      </c>
      <c r="F7" s="44">
        <v>6</v>
      </c>
      <c r="G7" s="150">
        <v>7</v>
      </c>
      <c r="H7" s="43">
        <v>8</v>
      </c>
      <c r="I7" s="44">
        <v>9</v>
      </c>
      <c r="J7" s="44">
        <v>10</v>
      </c>
      <c r="K7" s="44">
        <v>11</v>
      </c>
      <c r="L7" s="150">
        <v>12</v>
      </c>
      <c r="M7" s="43">
        <v>13</v>
      </c>
      <c r="N7" s="44">
        <v>14</v>
      </c>
      <c r="O7" s="44">
        <v>15</v>
      </c>
      <c r="P7" s="44">
        <v>16</v>
      </c>
      <c r="Q7" s="150">
        <v>17</v>
      </c>
      <c r="R7" s="43">
        <v>18</v>
      </c>
      <c r="S7" s="44">
        <v>19</v>
      </c>
      <c r="T7" s="44">
        <v>20</v>
      </c>
      <c r="U7" s="44">
        <v>21</v>
      </c>
      <c r="V7" s="150">
        <v>22</v>
      </c>
      <c r="W7" s="43">
        <v>23</v>
      </c>
      <c r="X7" s="44">
        <v>24</v>
      </c>
      <c r="Y7" s="44">
        <v>25</v>
      </c>
      <c r="Z7" s="44">
        <v>26</v>
      </c>
      <c r="AA7" s="150">
        <v>27</v>
      </c>
      <c r="AB7" s="43">
        <v>28</v>
      </c>
      <c r="AC7" s="44">
        <v>29</v>
      </c>
      <c r="AD7" s="44">
        <v>30</v>
      </c>
      <c r="AE7" s="44">
        <v>31</v>
      </c>
      <c r="AF7" s="150">
        <v>32</v>
      </c>
      <c r="AG7" s="43">
        <v>33</v>
      </c>
      <c r="AH7" s="44">
        <v>34</v>
      </c>
      <c r="AI7" s="44">
        <v>35</v>
      </c>
      <c r="AJ7" s="44">
        <v>36</v>
      </c>
      <c r="AK7" s="150">
        <v>37</v>
      </c>
      <c r="AL7" s="43">
        <v>38</v>
      </c>
      <c r="AM7" s="44">
        <v>39</v>
      </c>
      <c r="AN7" s="44">
        <v>40</v>
      </c>
      <c r="AO7" s="44">
        <v>41</v>
      </c>
      <c r="AP7" s="150">
        <v>42</v>
      </c>
      <c r="AQ7" s="43">
        <v>43</v>
      </c>
      <c r="AR7" s="44">
        <v>44</v>
      </c>
      <c r="AS7" s="44">
        <v>45</v>
      </c>
      <c r="AT7" s="44">
        <v>46</v>
      </c>
      <c r="AU7" s="150">
        <v>47</v>
      </c>
      <c r="AV7" s="43">
        <v>48</v>
      </c>
      <c r="AW7" s="44">
        <v>49</v>
      </c>
      <c r="AX7" s="44">
        <v>50</v>
      </c>
      <c r="AY7" s="44">
        <v>51</v>
      </c>
      <c r="AZ7" s="150">
        <v>52</v>
      </c>
      <c r="BA7" s="43">
        <v>53</v>
      </c>
      <c r="BB7" s="44">
        <v>54</v>
      </c>
      <c r="BC7" s="44">
        <v>55</v>
      </c>
      <c r="BD7" s="44">
        <v>56</v>
      </c>
      <c r="BE7" s="150">
        <v>57</v>
      </c>
      <c r="BF7" s="43">
        <v>58</v>
      </c>
      <c r="BG7" s="44">
        <v>59</v>
      </c>
      <c r="BH7" s="44">
        <v>60</v>
      </c>
      <c r="BI7" s="44">
        <v>61</v>
      </c>
      <c r="BJ7" s="150">
        <v>62</v>
      </c>
      <c r="BK7" s="43">
        <v>63</v>
      </c>
      <c r="BL7" s="44">
        <v>64</v>
      </c>
      <c r="BM7" s="44">
        <v>65</v>
      </c>
      <c r="BN7" s="44">
        <v>66</v>
      </c>
      <c r="BO7" s="150">
        <v>67</v>
      </c>
    </row>
    <row r="8" spans="1:67" ht="31.5">
      <c r="A8" s="22" t="s">
        <v>17</v>
      </c>
      <c r="B8" s="1021" t="s">
        <v>44</v>
      </c>
      <c r="C8" s="1022">
        <f>C16+C17+C15+C14</f>
        <v>1.8961999999999999</v>
      </c>
      <c r="D8" s="1023">
        <f>(D21+D20+E11+F11+G11)/(100-D19)*100</f>
        <v>1.8961999999999999</v>
      </c>
      <c r="E8" s="1023">
        <f>(E21+E20+F12+G12)/(100-E19)*100</f>
        <v>0</v>
      </c>
      <c r="F8" s="1023">
        <f>(F21+F20+G13)/(100-F19)*100</f>
        <v>1.8961999999999999</v>
      </c>
      <c r="G8" s="1024">
        <f>(G20+G21)/(100-G19)*100</f>
        <v>0.09778861885002943</v>
      </c>
      <c r="H8" s="1022">
        <f>H16+H17+H15+H14</f>
        <v>0.8884</v>
      </c>
      <c r="I8" s="1023">
        <f>(I21+I20+J11+K11+L11)/(100-I19)*100</f>
        <v>0.8884</v>
      </c>
      <c r="J8" s="1023">
        <f>(J21+J20+K12+L12)/(100-J19)*100</f>
        <v>0</v>
      </c>
      <c r="K8" s="1023">
        <f>(K21+K20+L13)/(100-K19)*100</f>
        <v>0.8884</v>
      </c>
      <c r="L8" s="1024">
        <f>(L20+L21)/(100-L19)*100</f>
        <v>0.0352</v>
      </c>
      <c r="M8" s="1022">
        <f>M16+M17+M15+M14</f>
        <v>0.8666</v>
      </c>
      <c r="N8" s="1023">
        <f>(N21+N20+O11+P11+Q11)/(100-N19)*100</f>
        <v>0.8666</v>
      </c>
      <c r="O8" s="1023">
        <f>(O21+O20+P12+Q12)/(100-O19)*100</f>
        <v>0</v>
      </c>
      <c r="P8" s="1023">
        <f>(P21+P20+Q13)/(100-P19)*100</f>
        <v>0.8666</v>
      </c>
      <c r="Q8" s="1024">
        <f>(Q20+Q21)/(100-Q19)*100</f>
        <v>0.026599999999999995</v>
      </c>
      <c r="R8" s="1022">
        <f>R16+R17+R15+R14</f>
        <v>1.755</v>
      </c>
      <c r="S8" s="1023">
        <f>(S21+S20+T11+U11+V11)/(100-S19)*100</f>
        <v>1.755</v>
      </c>
      <c r="T8" s="1023">
        <f>(T21+T20+U12+V12)/(100-T19)*100</f>
        <v>0</v>
      </c>
      <c r="U8" s="1023">
        <f>(U21+U20+V13)/(100-U19)*100</f>
        <v>1.755</v>
      </c>
      <c r="V8" s="1024">
        <f>(V20+V21)/(100-V19)*100</f>
        <v>0.06180000000000001</v>
      </c>
      <c r="W8" s="1022">
        <f>W16+W17+W15+W14</f>
        <v>1.06</v>
      </c>
      <c r="X8" s="1023">
        <f>(X21+X20+Y11+Z11+AA11)/(100-X19)*100</f>
        <v>1.06</v>
      </c>
      <c r="Y8" s="1023">
        <f>(Y21+Y20+Z12+AA12)/(100-Y19)*100</f>
        <v>0</v>
      </c>
      <c r="Z8" s="1023">
        <f>(Z21+Z20+AA13)/(100-Z19)*100</f>
        <v>1.06</v>
      </c>
      <c r="AA8" s="1024">
        <f>(AA20+AA21)/(100-AA19)*100</f>
        <v>0.0566</v>
      </c>
      <c r="AB8" s="1022">
        <f>AB16+AB17+AB15+AB14</f>
        <v>1.11</v>
      </c>
      <c r="AC8" s="1023">
        <f>(AC21+AC20+AD11+AE11+AF11)/(100-AC19)*100</f>
        <v>1.11</v>
      </c>
      <c r="AD8" s="1023">
        <f>(AD21+AD20+AE12+AF12)/(100-AD19)*100</f>
        <v>0</v>
      </c>
      <c r="AE8" s="1023">
        <f>(AE21+AE20+AF13)/(100-AE19)*100</f>
        <v>1.11</v>
      </c>
      <c r="AF8" s="1024">
        <f>(AF20+AF21)/(100-AF19)*100</f>
        <v>0.0464</v>
      </c>
      <c r="AG8" s="1022">
        <f>AG16+AG17+AG15+AG14</f>
        <v>3.17</v>
      </c>
      <c r="AH8" s="1023">
        <f>(AH21+AH20+AI11+AJ11+AK11)/(100-AH19)*100</f>
        <v>3.17</v>
      </c>
      <c r="AI8" s="1023">
        <f>(AI21+AI20+AJ12+AK12)/(100-AI19)*100</f>
        <v>0</v>
      </c>
      <c r="AJ8" s="1023">
        <f>(AJ21+AJ20+AK13)/(100-AJ19)*100</f>
        <v>3.17</v>
      </c>
      <c r="AK8" s="1024">
        <f>(AK20+AK21)/(100-AK19)*100</f>
        <v>1.103</v>
      </c>
      <c r="AL8" s="1022">
        <f>AL16+AL17+AL15+AL14</f>
        <v>1.033</v>
      </c>
      <c r="AM8" s="1023">
        <f>(AM21+AM20+AN11+AO11+AP11)/(100-AM19)*100</f>
        <v>1.033</v>
      </c>
      <c r="AN8" s="1023">
        <f>(AN21+AN20+AO12+AP12)/(100-AN19)*100</f>
        <v>0</v>
      </c>
      <c r="AO8" s="1023">
        <f>(AO21+AO20+AP13)/(100-AO19)*100</f>
        <v>1.033</v>
      </c>
      <c r="AP8" s="1024">
        <f>(AP20+AP21)/(100-AP19)*100</f>
        <v>0.056999999999999995</v>
      </c>
      <c r="AQ8" s="1022">
        <f>AQ16+AQ17+AQ15+AQ14</f>
        <v>1.1375000000000002</v>
      </c>
      <c r="AR8" s="1023">
        <f>(AR21+AR20+AS11+AT11+AU11)/(100-AR19)*100</f>
        <v>1.1375000000000002</v>
      </c>
      <c r="AS8" s="1023">
        <f>(AS21+AS20+AT12+AU12)/(100-AS19)*100</f>
        <v>0</v>
      </c>
      <c r="AT8" s="1023">
        <f>(AT21+AT20+AU13)/(100-AT19)*100</f>
        <v>1.1375000000000002</v>
      </c>
      <c r="AU8" s="1024">
        <f>(AU20+AU21)/(100-AU19)*100</f>
        <v>0.046</v>
      </c>
      <c r="AV8" s="1022">
        <f>AV16+AV17+AV15+AV14</f>
        <v>2.1705</v>
      </c>
      <c r="AW8" s="1023">
        <f>(AW21+AW20+AX11+AY11+AZ11)/(100-AW19)*100</f>
        <v>2.1705</v>
      </c>
      <c r="AX8" s="1023">
        <f>(AX21+AX20+AY12+AZ12)/(100-AX19)*100</f>
        <v>0</v>
      </c>
      <c r="AY8" s="1023">
        <f>(AY21+AY20+AZ13)/(100-AY19)*100</f>
        <v>2.1705</v>
      </c>
      <c r="AZ8" s="1024">
        <f>(AZ20+AZ21)/(100-AZ19)*100</f>
        <v>0.103</v>
      </c>
      <c r="BA8" s="1022">
        <f>BA16+BA17+BA15+BA14</f>
        <v>0</v>
      </c>
      <c r="BB8" s="1023">
        <f>(BB21+BB20+BC11+BD11+BE11)/(100-BB19)*100</f>
        <v>0</v>
      </c>
      <c r="BC8" s="1023">
        <f>(BC21+BC20+BD12+BE12)/(100-BC19)*100</f>
        <v>0</v>
      </c>
      <c r="BD8" s="1023">
        <f>(BD21+BD20+BE13)/(100-BD19)*100</f>
        <v>0</v>
      </c>
      <c r="BE8" s="1024">
        <f>(BE20+BE21)/(100-BE19)*100</f>
        <v>0</v>
      </c>
      <c r="BF8" s="1022">
        <f>BF16+BF17+BF15+BF14</f>
        <v>0</v>
      </c>
      <c r="BG8" s="1023">
        <f>(BG21+BG20+BH11+BI11+BJ11)/(100-BG19)*100</f>
        <v>0</v>
      </c>
      <c r="BH8" s="1023">
        <f>(BH21+BH20+BI12+BJ12)/(100-BH19)*100</f>
        <v>0</v>
      </c>
      <c r="BI8" s="1023">
        <f>(BI21+BI20+BJ13)/(100-BI19)*100</f>
        <v>0</v>
      </c>
      <c r="BJ8" s="1024">
        <f>(BJ20+BJ21)/(100-BJ19)*100</f>
        <v>0</v>
      </c>
      <c r="BK8" s="1022">
        <f>BK16+BK17+BK15+BK14</f>
        <v>0</v>
      </c>
      <c r="BL8" s="1023">
        <f>(BL21+BL20+BM11+BN11+BO11)/(100-BL19)*100</f>
        <v>0</v>
      </c>
      <c r="BM8" s="1023">
        <f>(BM21+BM20+BN12+BO12)/(100-BM19)*100</f>
        <v>0</v>
      </c>
      <c r="BN8" s="1023">
        <f>(BN21+BN20+BO13)/(100-BN19)*100</f>
        <v>0</v>
      </c>
      <c r="BO8" s="1024">
        <f>(BO20+BO21)/(100-BO19)*100</f>
        <v>0</v>
      </c>
    </row>
    <row r="9" spans="1:67" ht="15.75">
      <c r="A9" s="23" t="s">
        <v>36</v>
      </c>
      <c r="B9" s="1025" t="s">
        <v>45</v>
      </c>
      <c r="C9" s="1082" t="s">
        <v>96</v>
      </c>
      <c r="D9" s="1083" t="s">
        <v>96</v>
      </c>
      <c r="E9" s="1028">
        <f>E11</f>
        <v>0</v>
      </c>
      <c r="F9" s="1028">
        <f>F11+F12</f>
        <v>1.8961999999999999</v>
      </c>
      <c r="G9" s="1029">
        <f>G11+G12+G13</f>
        <v>0.09778861885002943</v>
      </c>
      <c r="H9" s="1082" t="s">
        <v>96</v>
      </c>
      <c r="I9" s="1083" t="s">
        <v>96</v>
      </c>
      <c r="J9" s="1028">
        <f>J11</f>
        <v>0</v>
      </c>
      <c r="K9" s="1028">
        <f>K11+K12</f>
        <v>0.8884</v>
      </c>
      <c r="L9" s="1029">
        <f>L11+L12+L13</f>
        <v>0.0352</v>
      </c>
      <c r="M9" s="1082" t="s">
        <v>96</v>
      </c>
      <c r="N9" s="1083" t="s">
        <v>96</v>
      </c>
      <c r="O9" s="1028">
        <f>O11</f>
        <v>0</v>
      </c>
      <c r="P9" s="1028">
        <f>P11+P12</f>
        <v>0.8666</v>
      </c>
      <c r="Q9" s="1029">
        <f>Q11+Q12+Q13</f>
        <v>0.026599999999999995</v>
      </c>
      <c r="R9" s="1082" t="s">
        <v>96</v>
      </c>
      <c r="S9" s="1083" t="s">
        <v>96</v>
      </c>
      <c r="T9" s="1028">
        <f>T11</f>
        <v>0</v>
      </c>
      <c r="U9" s="1028">
        <f>U11+U12</f>
        <v>1.755</v>
      </c>
      <c r="V9" s="1029">
        <f>V11+V12+V13</f>
        <v>0.06180000000000001</v>
      </c>
      <c r="W9" s="1082" t="s">
        <v>96</v>
      </c>
      <c r="X9" s="1083" t="s">
        <v>96</v>
      </c>
      <c r="Y9" s="1028">
        <f>Y11</f>
        <v>0</v>
      </c>
      <c r="Z9" s="1028">
        <f>Z11+Z12</f>
        <v>1.06</v>
      </c>
      <c r="AA9" s="1029">
        <f>AA11+AA12+AA13</f>
        <v>0.0566</v>
      </c>
      <c r="AB9" s="1082" t="s">
        <v>96</v>
      </c>
      <c r="AC9" s="1083" t="s">
        <v>96</v>
      </c>
      <c r="AD9" s="1028">
        <f>AD11</f>
        <v>0</v>
      </c>
      <c r="AE9" s="1028">
        <f>AE11+AE12</f>
        <v>1.11</v>
      </c>
      <c r="AF9" s="1029">
        <f>AF11+AF12+AF13</f>
        <v>0.0464</v>
      </c>
      <c r="AG9" s="1082" t="s">
        <v>96</v>
      </c>
      <c r="AH9" s="1083" t="s">
        <v>96</v>
      </c>
      <c r="AI9" s="1028">
        <f>AI11</f>
        <v>0</v>
      </c>
      <c r="AJ9" s="1028">
        <f>AJ11+AJ12</f>
        <v>3.17</v>
      </c>
      <c r="AK9" s="1029">
        <f>AK11+AK12+AK13</f>
        <v>1.103</v>
      </c>
      <c r="AL9" s="1082" t="s">
        <v>96</v>
      </c>
      <c r="AM9" s="1083" t="s">
        <v>96</v>
      </c>
      <c r="AN9" s="1028">
        <f>AN11</f>
        <v>0</v>
      </c>
      <c r="AO9" s="1028">
        <f>AO11+AO12</f>
        <v>1.033</v>
      </c>
      <c r="AP9" s="1029">
        <f>AP11+AP12+AP13</f>
        <v>0.056999999999999995</v>
      </c>
      <c r="AQ9" s="1082" t="s">
        <v>96</v>
      </c>
      <c r="AR9" s="1083" t="s">
        <v>96</v>
      </c>
      <c r="AS9" s="1028">
        <f>AS11</f>
        <v>0</v>
      </c>
      <c r="AT9" s="1028">
        <f>AT11+AT12</f>
        <v>1.1375000000000002</v>
      </c>
      <c r="AU9" s="1029">
        <f>AU11+AU12+AU13</f>
        <v>0.046</v>
      </c>
      <c r="AV9" s="1082" t="s">
        <v>96</v>
      </c>
      <c r="AW9" s="1083" t="s">
        <v>96</v>
      </c>
      <c r="AX9" s="1028">
        <f>AX11</f>
        <v>0</v>
      </c>
      <c r="AY9" s="1028">
        <f>AY11+AY12</f>
        <v>2.1705</v>
      </c>
      <c r="AZ9" s="1029">
        <f>AZ11+AZ12+AZ13</f>
        <v>0.103</v>
      </c>
      <c r="BA9" s="1026" t="s">
        <v>96</v>
      </c>
      <c r="BB9" s="1027" t="s">
        <v>96</v>
      </c>
      <c r="BC9" s="1028">
        <f>BC11</f>
        <v>0</v>
      </c>
      <c r="BD9" s="1028">
        <f>BD11+BD12</f>
        <v>0</v>
      </c>
      <c r="BE9" s="1029">
        <f>BE11+BE12+BE13</f>
        <v>0</v>
      </c>
      <c r="BF9" s="1026" t="s">
        <v>96</v>
      </c>
      <c r="BG9" s="1027" t="s">
        <v>96</v>
      </c>
      <c r="BH9" s="1028">
        <f>BH11</f>
        <v>0</v>
      </c>
      <c r="BI9" s="1028">
        <f>BI11+BI12</f>
        <v>0</v>
      </c>
      <c r="BJ9" s="1029">
        <f>BJ11+BJ12+BJ13</f>
        <v>0</v>
      </c>
      <c r="BK9" s="1026" t="s">
        <v>96</v>
      </c>
      <c r="BL9" s="1027" t="s">
        <v>96</v>
      </c>
      <c r="BM9" s="1028">
        <f>BM11</f>
        <v>0</v>
      </c>
      <c r="BN9" s="1028">
        <f>BN11+BN12</f>
        <v>0</v>
      </c>
      <c r="BO9" s="1029">
        <f>BO11+BO12+BO13</f>
        <v>0</v>
      </c>
    </row>
    <row r="10" spans="1:67" ht="15.75">
      <c r="A10" s="23"/>
      <c r="B10" s="1025" t="s">
        <v>46</v>
      </c>
      <c r="C10" s="1082" t="s">
        <v>96</v>
      </c>
      <c r="D10" s="1084" t="s">
        <v>96</v>
      </c>
      <c r="E10" s="1084" t="s">
        <v>96</v>
      </c>
      <c r="F10" s="1084" t="s">
        <v>96</v>
      </c>
      <c r="G10" s="1085" t="s">
        <v>96</v>
      </c>
      <c r="H10" s="1082" t="s">
        <v>96</v>
      </c>
      <c r="I10" s="1084" t="s">
        <v>96</v>
      </c>
      <c r="J10" s="1084" t="s">
        <v>96</v>
      </c>
      <c r="K10" s="1084" t="s">
        <v>96</v>
      </c>
      <c r="L10" s="1085" t="s">
        <v>96</v>
      </c>
      <c r="M10" s="1082" t="s">
        <v>96</v>
      </c>
      <c r="N10" s="1084" t="s">
        <v>96</v>
      </c>
      <c r="O10" s="1084" t="s">
        <v>96</v>
      </c>
      <c r="P10" s="1084" t="s">
        <v>96</v>
      </c>
      <c r="Q10" s="1085" t="s">
        <v>96</v>
      </c>
      <c r="R10" s="1082" t="s">
        <v>96</v>
      </c>
      <c r="S10" s="1084" t="s">
        <v>96</v>
      </c>
      <c r="T10" s="1084" t="s">
        <v>96</v>
      </c>
      <c r="U10" s="1084" t="s">
        <v>96</v>
      </c>
      <c r="V10" s="1085" t="s">
        <v>96</v>
      </c>
      <c r="W10" s="1082" t="s">
        <v>96</v>
      </c>
      <c r="X10" s="1084" t="s">
        <v>96</v>
      </c>
      <c r="Y10" s="1084" t="s">
        <v>96</v>
      </c>
      <c r="Z10" s="1084" t="s">
        <v>96</v>
      </c>
      <c r="AA10" s="1085" t="s">
        <v>96</v>
      </c>
      <c r="AB10" s="1082" t="s">
        <v>96</v>
      </c>
      <c r="AC10" s="1084" t="s">
        <v>96</v>
      </c>
      <c r="AD10" s="1084" t="s">
        <v>96</v>
      </c>
      <c r="AE10" s="1084" t="s">
        <v>96</v>
      </c>
      <c r="AF10" s="1085" t="s">
        <v>96</v>
      </c>
      <c r="AG10" s="1082" t="s">
        <v>96</v>
      </c>
      <c r="AH10" s="1084" t="s">
        <v>96</v>
      </c>
      <c r="AI10" s="1084" t="s">
        <v>96</v>
      </c>
      <c r="AJ10" s="1084" t="s">
        <v>96</v>
      </c>
      <c r="AK10" s="1085" t="s">
        <v>96</v>
      </c>
      <c r="AL10" s="1082" t="s">
        <v>96</v>
      </c>
      <c r="AM10" s="1084" t="s">
        <v>96</v>
      </c>
      <c r="AN10" s="1084" t="s">
        <v>96</v>
      </c>
      <c r="AO10" s="1084" t="s">
        <v>96</v>
      </c>
      <c r="AP10" s="1085" t="s">
        <v>96</v>
      </c>
      <c r="AQ10" s="1082" t="s">
        <v>96</v>
      </c>
      <c r="AR10" s="1084" t="s">
        <v>96</v>
      </c>
      <c r="AS10" s="1084" t="s">
        <v>96</v>
      </c>
      <c r="AT10" s="1084" t="s">
        <v>96</v>
      </c>
      <c r="AU10" s="1085" t="s">
        <v>96</v>
      </c>
      <c r="AV10" s="1082" t="s">
        <v>96</v>
      </c>
      <c r="AW10" s="1084" t="s">
        <v>96</v>
      </c>
      <c r="AX10" s="1084" t="s">
        <v>96</v>
      </c>
      <c r="AY10" s="1084" t="s">
        <v>96</v>
      </c>
      <c r="AZ10" s="1085" t="s">
        <v>96</v>
      </c>
      <c r="BA10" s="1026" t="s">
        <v>96</v>
      </c>
      <c r="BB10" s="1030" t="s">
        <v>96</v>
      </c>
      <c r="BC10" s="1030" t="s">
        <v>96</v>
      </c>
      <c r="BD10" s="1030" t="s">
        <v>96</v>
      </c>
      <c r="BE10" s="1031" t="s">
        <v>96</v>
      </c>
      <c r="BF10" s="1026" t="s">
        <v>96</v>
      </c>
      <c r="BG10" s="1030" t="s">
        <v>96</v>
      </c>
      <c r="BH10" s="1030" t="s">
        <v>96</v>
      </c>
      <c r="BI10" s="1030" t="s">
        <v>96</v>
      </c>
      <c r="BJ10" s="1031" t="s">
        <v>96</v>
      </c>
      <c r="BK10" s="1026" t="s">
        <v>96</v>
      </c>
      <c r="BL10" s="1030" t="s">
        <v>96</v>
      </c>
      <c r="BM10" s="1030" t="s">
        <v>96</v>
      </c>
      <c r="BN10" s="1030" t="s">
        <v>96</v>
      </c>
      <c r="BO10" s="1031" t="s">
        <v>96</v>
      </c>
    </row>
    <row r="11" spans="1:67" ht="15.75">
      <c r="A11" s="23" t="s">
        <v>173</v>
      </c>
      <c r="B11" s="1025" t="s">
        <v>32</v>
      </c>
      <c r="C11" s="1082" t="s">
        <v>96</v>
      </c>
      <c r="D11" s="1086" t="s">
        <v>96</v>
      </c>
      <c r="E11" s="1034">
        <f>IF('Баланс энергии'!E$8=0,0,'Баланс энергии'!E$8*E$8)</f>
        <v>0</v>
      </c>
      <c r="F11" s="1034">
        <f>IF('Баланс энергии'!F$8=0,0,'Баланс энергии'!F11/'Баланс энергии'!F$8*F$8)</f>
        <v>1.8961999999999999</v>
      </c>
      <c r="G11" s="1034">
        <f>IF('Баланс энергии'!G$8=0,0,'Баланс энергии'!G11/'Баланс энергии'!G$8*G$8)</f>
        <v>0</v>
      </c>
      <c r="H11" s="1082" t="s">
        <v>96</v>
      </c>
      <c r="I11" s="1086" t="s">
        <v>96</v>
      </c>
      <c r="J11" s="1034">
        <f>IF('Баланс энергии'!J$8=0,0,'Баланс энергии'!J$8*J$8)</f>
        <v>0</v>
      </c>
      <c r="K11" s="1034">
        <f>IF('Баланс энергии'!K$8=0,0,'Баланс энергии'!K11/'Баланс энергии'!K$8*K$8)</f>
        <v>0.8884</v>
      </c>
      <c r="L11" s="1034">
        <f>IF('Баланс энергии'!L$8=0,0,'Баланс энергии'!L11/'Баланс энергии'!L$8*L$8)</f>
        <v>0</v>
      </c>
      <c r="M11" s="1082" t="s">
        <v>96</v>
      </c>
      <c r="N11" s="1086" t="s">
        <v>96</v>
      </c>
      <c r="O11" s="1034">
        <f>IF('Баланс энергии'!O$8=0,0,'Баланс энергии'!O$8*O$8)</f>
        <v>0</v>
      </c>
      <c r="P11" s="1034">
        <f>IF('Баланс энергии'!P$8=0,0,'Баланс энергии'!P11/'Баланс энергии'!P$8*P$8)</f>
        <v>0.8666</v>
      </c>
      <c r="Q11" s="1034">
        <f>IF('Баланс энергии'!Q$8=0,0,'Баланс энергии'!Q11/'Баланс энергии'!Q$8*Q$8)</f>
        <v>0</v>
      </c>
      <c r="R11" s="1082" t="s">
        <v>96</v>
      </c>
      <c r="S11" s="1086" t="s">
        <v>96</v>
      </c>
      <c r="T11" s="1034">
        <f>IF('Баланс энергии'!T$8=0,0,'Баланс энергии'!T$8*T$8)</f>
        <v>0</v>
      </c>
      <c r="U11" s="1034">
        <f>IF('Баланс энергии'!U$8=0,0,'Баланс энергии'!U11/'Баланс энергии'!U$8*U$8)</f>
        <v>1.755</v>
      </c>
      <c r="V11" s="1034">
        <f>IF('Баланс энергии'!V$8=0,0,'Баланс энергии'!V11/'Баланс энергии'!V$8*V$8)</f>
        <v>0</v>
      </c>
      <c r="W11" s="1082" t="s">
        <v>96</v>
      </c>
      <c r="X11" s="1086" t="s">
        <v>96</v>
      </c>
      <c r="Y11" s="1034">
        <f>IF('Баланс энергии'!Y$8=0,0,'Баланс энергии'!Y$8*Y$8)</f>
        <v>0</v>
      </c>
      <c r="Z11" s="1034">
        <f>IF('Баланс энергии'!Z$8=0,0,'Баланс энергии'!Z11/'Баланс энергии'!Z$8*Z$8)</f>
        <v>1.06</v>
      </c>
      <c r="AA11" s="1034">
        <f>IF('Баланс энергии'!AA$8=0,0,'Баланс энергии'!AA11/'Баланс энергии'!AA$8*AA$8)</f>
        <v>0</v>
      </c>
      <c r="AB11" s="1082" t="s">
        <v>96</v>
      </c>
      <c r="AC11" s="1086" t="s">
        <v>96</v>
      </c>
      <c r="AD11" s="1034">
        <f>IF('Баланс энергии'!AD$8=0,0,'Баланс энергии'!AD$8*AD$8)</f>
        <v>0</v>
      </c>
      <c r="AE11" s="1034">
        <f>IF('Баланс энергии'!AE$8=0,0,'Баланс энергии'!AE11/'Баланс энергии'!AE$8*AE$8)</f>
        <v>1.11</v>
      </c>
      <c r="AF11" s="1034">
        <f>IF('Баланс энергии'!AF$8=0,0,'Баланс энергии'!AF11/'Баланс энергии'!AF$8*AF$8)</f>
        <v>0</v>
      </c>
      <c r="AG11" s="1082" t="s">
        <v>96</v>
      </c>
      <c r="AH11" s="1086" t="s">
        <v>96</v>
      </c>
      <c r="AI11" s="1034">
        <f>IF('Баланс энергии'!AI$8=0,0,'Баланс энергии'!AI$8*AI$8)</f>
        <v>0</v>
      </c>
      <c r="AJ11" s="1034">
        <f>IF('Баланс энергии'!AJ$8=0,0,'Баланс энергии'!AJ11/'Баланс энергии'!AJ$8*AJ$8)</f>
        <v>3.17</v>
      </c>
      <c r="AK11" s="1034">
        <f>IF('Баланс энергии'!AK$8=0,0,'Баланс энергии'!AK11/'Баланс энергии'!AK$8*AK$8)</f>
        <v>0</v>
      </c>
      <c r="AL11" s="1082" t="s">
        <v>96</v>
      </c>
      <c r="AM11" s="1086" t="s">
        <v>96</v>
      </c>
      <c r="AN11" s="1034">
        <f>IF('Баланс энергии'!AN$8=0,0,'Баланс энергии'!AN$8*AN$8)</f>
        <v>0</v>
      </c>
      <c r="AO11" s="1034">
        <f>IF('Баланс энергии'!AO$8=0,0,'Баланс энергии'!AO11/'Баланс энергии'!AO$8*AO$8)</f>
        <v>1.033</v>
      </c>
      <c r="AP11" s="1034">
        <f>IF('Баланс энергии'!AP$8=0,0,'Баланс энергии'!AP11/'Баланс энергии'!AP$8*AP$8)</f>
        <v>0</v>
      </c>
      <c r="AQ11" s="1082" t="s">
        <v>96</v>
      </c>
      <c r="AR11" s="1086" t="s">
        <v>96</v>
      </c>
      <c r="AS11" s="1034">
        <f>IF('Баланс энергии'!AS$8=0,0,'Баланс энергии'!AS$8*AS$8)</f>
        <v>0</v>
      </c>
      <c r="AT11" s="1034">
        <f>IF('Баланс энергии'!AT$8=0,0,'Баланс энергии'!AT11/'Баланс энергии'!AT$8*AT$8)</f>
        <v>1.1375000000000002</v>
      </c>
      <c r="AU11" s="1034">
        <f>IF('Баланс энергии'!AU$8=0,0,'Баланс энергии'!AU11/'Баланс энергии'!AU$8*AU$8)</f>
        <v>0</v>
      </c>
      <c r="AV11" s="1082" t="s">
        <v>96</v>
      </c>
      <c r="AW11" s="1086" t="s">
        <v>96</v>
      </c>
      <c r="AX11" s="1034">
        <f>IF('Баланс энергии'!AX$8=0,0,'Баланс энергии'!AX$8*AX$8)</f>
        <v>0</v>
      </c>
      <c r="AY11" s="1034">
        <f>IF('Баланс энергии'!AY$8=0,0,'Баланс энергии'!AY11/'Баланс энергии'!AY$8*AY$8)</f>
        <v>2.1705</v>
      </c>
      <c r="AZ11" s="1034">
        <f>IF('Баланс энергии'!AZ$8=0,0,'Баланс энергии'!AZ11/'Баланс энергии'!AZ$8*AZ$8)</f>
        <v>0</v>
      </c>
      <c r="BA11" s="1026" t="s">
        <v>96</v>
      </c>
      <c r="BB11" s="1032" t="s">
        <v>96</v>
      </c>
      <c r="BC11" s="1033">
        <f>IF('Баланс энергии'!BC$8=0,0,'Баланс энергии'!BC$8*BC$8)</f>
        <v>0</v>
      </c>
      <c r="BD11" s="1033">
        <f>IF('Баланс энергии'!BD$8=0,0,'Баланс энергии'!BD11/'Баланс энергии'!BD$8*BD$8)</f>
        <v>0</v>
      </c>
      <c r="BE11" s="1033">
        <f>IF('Баланс энергии'!BE$8=0,0,'Баланс энергии'!BE11/'Баланс энергии'!BE$8*BE$8)</f>
        <v>0</v>
      </c>
      <c r="BF11" s="1026" t="s">
        <v>96</v>
      </c>
      <c r="BG11" s="1032" t="s">
        <v>96</v>
      </c>
      <c r="BH11" s="1033">
        <f>IF('Баланс энергии'!BH$8=0,0,'Баланс энергии'!BH$8*BH$8)</f>
        <v>0</v>
      </c>
      <c r="BI11" s="1033">
        <f>IF('Баланс энергии'!BI$8=0,0,'Баланс энергии'!BI11/'Баланс энергии'!BI$8*BI$8)</f>
        <v>0</v>
      </c>
      <c r="BJ11" s="1033">
        <f>IF('Баланс энергии'!BJ$8=0,0,'Баланс энергии'!BJ11/'Баланс энергии'!BJ$8*BJ$8)</f>
        <v>0</v>
      </c>
      <c r="BK11" s="1026" t="s">
        <v>96</v>
      </c>
      <c r="BL11" s="1032" t="s">
        <v>96</v>
      </c>
      <c r="BM11" s="1033">
        <f>IF('Баланс энергии'!BM$8=0,0,'Баланс энергии'!BM$8*BM$8)</f>
        <v>0</v>
      </c>
      <c r="BN11" s="1033">
        <f>IF('Баланс энергии'!BN$8=0,0,'Баланс энергии'!BN11/'Баланс энергии'!BN$8*BN$8)</f>
        <v>0</v>
      </c>
      <c r="BO11" s="1033">
        <f>IF('Баланс энергии'!BO$8=0,0,'Баланс энергии'!BO11/'Баланс энергии'!BO$8*BO$8)</f>
        <v>0</v>
      </c>
    </row>
    <row r="12" spans="1:67" ht="15.75">
      <c r="A12" s="23" t="s">
        <v>174</v>
      </c>
      <c r="B12" s="1025" t="s">
        <v>33</v>
      </c>
      <c r="C12" s="1082" t="s">
        <v>96</v>
      </c>
      <c r="D12" s="1086" t="s">
        <v>96</v>
      </c>
      <c r="E12" s="1086" t="s">
        <v>96</v>
      </c>
      <c r="F12" s="1034">
        <f>IF('Баланс энергии'!F$8=0,0,'Баланс энергии'!F12/'Баланс энергии'!F$8*F$8)</f>
        <v>0</v>
      </c>
      <c r="G12" s="1034">
        <f>IF('Баланс энергии'!G$8=0,0,'Баланс энергии'!G12/'Баланс энергии'!G$8*G$8)</f>
        <v>0</v>
      </c>
      <c r="H12" s="1082" t="s">
        <v>96</v>
      </c>
      <c r="I12" s="1086" t="s">
        <v>96</v>
      </c>
      <c r="J12" s="1086" t="s">
        <v>96</v>
      </c>
      <c r="K12" s="1034">
        <f>IF('Баланс энергии'!K$8=0,0,'Баланс энергии'!K12/'Баланс энергии'!K$8*K$8)</f>
        <v>0</v>
      </c>
      <c r="L12" s="1034">
        <f>IF('Баланс энергии'!L$8=0,0,'Баланс энергии'!L12/'Баланс энергии'!L$8*L$8)</f>
        <v>0</v>
      </c>
      <c r="M12" s="1082" t="s">
        <v>96</v>
      </c>
      <c r="N12" s="1086" t="s">
        <v>96</v>
      </c>
      <c r="O12" s="1086" t="s">
        <v>96</v>
      </c>
      <c r="P12" s="1034">
        <f>IF('Баланс энергии'!P$8=0,0,'Баланс энергии'!P12/'Баланс энергии'!P$8*P$8)</f>
        <v>0</v>
      </c>
      <c r="Q12" s="1034">
        <f>IF('Баланс энергии'!Q$8=0,0,'Баланс энергии'!Q12/'Баланс энергии'!Q$8*Q$8)</f>
        <v>0</v>
      </c>
      <c r="R12" s="1082" t="s">
        <v>96</v>
      </c>
      <c r="S12" s="1086" t="s">
        <v>96</v>
      </c>
      <c r="T12" s="1086" t="s">
        <v>96</v>
      </c>
      <c r="U12" s="1034">
        <f>IF('Баланс энергии'!U$8=0,0,'Баланс энергии'!U12/'Баланс энергии'!U$8*U$8)</f>
        <v>0</v>
      </c>
      <c r="V12" s="1034">
        <f>IF('Баланс энергии'!V$8=0,0,'Баланс энергии'!V12/'Баланс энергии'!V$8*V$8)</f>
        <v>0</v>
      </c>
      <c r="W12" s="1082" t="s">
        <v>96</v>
      </c>
      <c r="X12" s="1086" t="s">
        <v>96</v>
      </c>
      <c r="Y12" s="1086" t="s">
        <v>96</v>
      </c>
      <c r="Z12" s="1034">
        <f>IF('Баланс энергии'!Z$8=0,0,'Баланс энергии'!Z12/'Баланс энергии'!Z$8*Z$8)</f>
        <v>0</v>
      </c>
      <c r="AA12" s="1034">
        <f>IF('Баланс энергии'!AA$8=0,0,'Баланс энергии'!AA12/'Баланс энергии'!AA$8*AA$8)</f>
        <v>0</v>
      </c>
      <c r="AB12" s="1082" t="s">
        <v>96</v>
      </c>
      <c r="AC12" s="1086" t="s">
        <v>96</v>
      </c>
      <c r="AD12" s="1086" t="s">
        <v>96</v>
      </c>
      <c r="AE12" s="1034">
        <f>IF('Баланс энергии'!AE$8=0,0,'Баланс энергии'!AE12/'Баланс энергии'!AE$8*AE$8)</f>
        <v>0</v>
      </c>
      <c r="AF12" s="1034">
        <f>IF('Баланс энергии'!AF$8=0,0,'Баланс энергии'!AF12/'Баланс энергии'!AF$8*AF$8)</f>
        <v>0</v>
      </c>
      <c r="AG12" s="1082" t="s">
        <v>96</v>
      </c>
      <c r="AH12" s="1086" t="s">
        <v>96</v>
      </c>
      <c r="AI12" s="1086" t="s">
        <v>96</v>
      </c>
      <c r="AJ12" s="1034">
        <f>IF('Баланс энергии'!AJ$8=0,0,'Баланс энергии'!AJ12/'Баланс энергии'!AJ$8*AJ$8)</f>
        <v>0</v>
      </c>
      <c r="AK12" s="1034">
        <f>IF('Баланс энергии'!AK$8=0,0,'Баланс энергии'!AK12/'Баланс энергии'!AK$8*AK$8)</f>
        <v>0</v>
      </c>
      <c r="AL12" s="1082" t="s">
        <v>96</v>
      </c>
      <c r="AM12" s="1086" t="s">
        <v>96</v>
      </c>
      <c r="AN12" s="1086" t="s">
        <v>96</v>
      </c>
      <c r="AO12" s="1034">
        <f>IF('Баланс энергии'!AO$8=0,0,'Баланс энергии'!AO12/'Баланс энергии'!AO$8*AO$8)</f>
        <v>0</v>
      </c>
      <c r="AP12" s="1034">
        <f>IF('Баланс энергии'!AP$8=0,0,'Баланс энергии'!AP12/'Баланс энергии'!AP$8*AP$8)</f>
        <v>0</v>
      </c>
      <c r="AQ12" s="1082" t="s">
        <v>96</v>
      </c>
      <c r="AR12" s="1086" t="s">
        <v>96</v>
      </c>
      <c r="AS12" s="1086" t="s">
        <v>96</v>
      </c>
      <c r="AT12" s="1034">
        <f>IF('Баланс энергии'!AT$8=0,0,'Баланс энергии'!AT12/'Баланс энергии'!AT$8*AT$8)</f>
        <v>0</v>
      </c>
      <c r="AU12" s="1034">
        <f>IF('Баланс энергии'!AU$8=0,0,'Баланс энергии'!AU12/'Баланс энергии'!AU$8*AU$8)</f>
        <v>0</v>
      </c>
      <c r="AV12" s="1082" t="s">
        <v>96</v>
      </c>
      <c r="AW12" s="1086" t="s">
        <v>96</v>
      </c>
      <c r="AX12" s="1086" t="s">
        <v>96</v>
      </c>
      <c r="AY12" s="1034">
        <f>IF('Баланс энергии'!AY$8=0,0,'Баланс энергии'!AY12/'Баланс энергии'!AY$8*AY$8)</f>
        <v>0</v>
      </c>
      <c r="AZ12" s="1034">
        <f>IF('Баланс энергии'!AZ$8=0,0,'Баланс энергии'!AZ12/'Баланс энергии'!AZ$8*AZ$8)</f>
        <v>0</v>
      </c>
      <c r="BA12" s="1026" t="s">
        <v>96</v>
      </c>
      <c r="BB12" s="1032" t="s">
        <v>96</v>
      </c>
      <c r="BC12" s="1032" t="s">
        <v>96</v>
      </c>
      <c r="BD12" s="1033">
        <f>IF('Баланс энергии'!BD$8=0,0,'Баланс энергии'!BD12/'Баланс энергии'!BD$8*BD$8)</f>
        <v>0</v>
      </c>
      <c r="BE12" s="1033">
        <f>IF('Баланс энергии'!BE$8=0,0,'Баланс энергии'!BE12/'Баланс энергии'!BE$8*BE$8)</f>
        <v>0</v>
      </c>
      <c r="BF12" s="1026" t="s">
        <v>96</v>
      </c>
      <c r="BG12" s="1032" t="s">
        <v>96</v>
      </c>
      <c r="BH12" s="1032" t="s">
        <v>96</v>
      </c>
      <c r="BI12" s="1033">
        <f>IF('Баланс энергии'!BI$8=0,0,'Баланс энергии'!BI12/'Баланс энергии'!BI$8*BI$8)</f>
        <v>0</v>
      </c>
      <c r="BJ12" s="1033">
        <f>IF('Баланс энергии'!BJ$8=0,0,'Баланс энергии'!BJ12/'Баланс энергии'!BJ$8*BJ$8)</f>
        <v>0</v>
      </c>
      <c r="BK12" s="1026" t="s">
        <v>96</v>
      </c>
      <c r="BL12" s="1032" t="s">
        <v>96</v>
      </c>
      <c r="BM12" s="1032" t="s">
        <v>96</v>
      </c>
      <c r="BN12" s="1033">
        <f>IF('Баланс энергии'!BN$8=0,0,'Баланс энергии'!BN12/'Баланс энергии'!BN$8*BN$8)</f>
        <v>0</v>
      </c>
      <c r="BO12" s="1033">
        <f>IF('Баланс энергии'!BO$8=0,0,'Баланс энергии'!BO12/'Баланс энергии'!BO$8*BO$8)</f>
        <v>0</v>
      </c>
    </row>
    <row r="13" spans="1:67" ht="15.75">
      <c r="A13" s="23" t="s">
        <v>175</v>
      </c>
      <c r="B13" s="1025" t="s">
        <v>34</v>
      </c>
      <c r="C13" s="1082" t="s">
        <v>96</v>
      </c>
      <c r="D13" s="1086" t="s">
        <v>96</v>
      </c>
      <c r="E13" s="1086" t="s">
        <v>96</v>
      </c>
      <c r="F13" s="1086" t="s">
        <v>96</v>
      </c>
      <c r="G13" s="1034">
        <f>IF('Баланс энергии'!G8=0,0,'Баланс энергии'!G13/'Баланс энергии'!G8*G8)</f>
        <v>0.09778861885002943</v>
      </c>
      <c r="H13" s="1082" t="s">
        <v>96</v>
      </c>
      <c r="I13" s="1086" t="s">
        <v>96</v>
      </c>
      <c r="J13" s="1086" t="s">
        <v>96</v>
      </c>
      <c r="K13" s="1086" t="s">
        <v>96</v>
      </c>
      <c r="L13" s="1034">
        <f>IF('Баланс энергии'!L8=0,0,'Баланс энергии'!L13/'Баланс энергии'!L8*L8)</f>
        <v>0.0352</v>
      </c>
      <c r="M13" s="1082" t="s">
        <v>96</v>
      </c>
      <c r="N13" s="1086" t="s">
        <v>96</v>
      </c>
      <c r="O13" s="1086" t="s">
        <v>96</v>
      </c>
      <c r="P13" s="1086" t="s">
        <v>96</v>
      </c>
      <c r="Q13" s="1034">
        <f>IF('Баланс энергии'!Q8=0,0,'Баланс энергии'!Q13/'Баланс энергии'!Q8*Q8)</f>
        <v>0.026599999999999995</v>
      </c>
      <c r="R13" s="1082" t="s">
        <v>96</v>
      </c>
      <c r="S13" s="1086" t="s">
        <v>96</v>
      </c>
      <c r="T13" s="1086" t="s">
        <v>96</v>
      </c>
      <c r="U13" s="1086" t="s">
        <v>96</v>
      </c>
      <c r="V13" s="1034">
        <f>IF('Баланс энергии'!V8=0,0,'Баланс энергии'!V13/'Баланс энергии'!V8*V8)</f>
        <v>0.06180000000000001</v>
      </c>
      <c r="W13" s="1082" t="s">
        <v>96</v>
      </c>
      <c r="X13" s="1086" t="s">
        <v>96</v>
      </c>
      <c r="Y13" s="1086" t="s">
        <v>96</v>
      </c>
      <c r="Z13" s="1086" t="s">
        <v>96</v>
      </c>
      <c r="AA13" s="1034">
        <f>IF('Баланс энергии'!AA8=0,0,'Баланс энергии'!AA13/'Баланс энергии'!AA8*AA8)</f>
        <v>0.0566</v>
      </c>
      <c r="AB13" s="1082" t="s">
        <v>96</v>
      </c>
      <c r="AC13" s="1086" t="s">
        <v>96</v>
      </c>
      <c r="AD13" s="1086" t="s">
        <v>96</v>
      </c>
      <c r="AE13" s="1086" t="s">
        <v>96</v>
      </c>
      <c r="AF13" s="1034">
        <f>IF('Баланс энергии'!AF8=0,0,'Баланс энергии'!AF13/'Баланс энергии'!AF8*AF8)</f>
        <v>0.0464</v>
      </c>
      <c r="AG13" s="1082" t="s">
        <v>96</v>
      </c>
      <c r="AH13" s="1086" t="s">
        <v>96</v>
      </c>
      <c r="AI13" s="1086" t="s">
        <v>96</v>
      </c>
      <c r="AJ13" s="1086" t="s">
        <v>96</v>
      </c>
      <c r="AK13" s="1034">
        <f>IF('Баланс энергии'!AK8=0,0,'Баланс энергии'!AK13/'Баланс энергии'!AK8*AK8)</f>
        <v>1.103</v>
      </c>
      <c r="AL13" s="1082" t="s">
        <v>96</v>
      </c>
      <c r="AM13" s="1086" t="s">
        <v>96</v>
      </c>
      <c r="AN13" s="1086" t="s">
        <v>96</v>
      </c>
      <c r="AO13" s="1086" t="s">
        <v>96</v>
      </c>
      <c r="AP13" s="1034">
        <f>IF('Баланс энергии'!AP8=0,0,'Баланс энергии'!AP13/'Баланс энергии'!AP8*AP8)</f>
        <v>0.056999999999999995</v>
      </c>
      <c r="AQ13" s="1082" t="s">
        <v>96</v>
      </c>
      <c r="AR13" s="1086" t="s">
        <v>96</v>
      </c>
      <c r="AS13" s="1086" t="s">
        <v>96</v>
      </c>
      <c r="AT13" s="1086" t="s">
        <v>96</v>
      </c>
      <c r="AU13" s="1034">
        <f>IF('Баланс энергии'!AU8=0,0,'Баланс энергии'!AU13/'Баланс энергии'!AU8*AU8)</f>
        <v>0.046</v>
      </c>
      <c r="AV13" s="1082" t="s">
        <v>96</v>
      </c>
      <c r="AW13" s="1086" t="s">
        <v>96</v>
      </c>
      <c r="AX13" s="1086" t="s">
        <v>96</v>
      </c>
      <c r="AY13" s="1086" t="s">
        <v>96</v>
      </c>
      <c r="AZ13" s="1034">
        <f>IF('Баланс энергии'!AZ8=0,0,'Баланс энергии'!AZ13/'Баланс энергии'!AZ8*AZ8)</f>
        <v>0.103</v>
      </c>
      <c r="BA13" s="1026" t="s">
        <v>96</v>
      </c>
      <c r="BB13" s="1032" t="s">
        <v>96</v>
      </c>
      <c r="BC13" s="1032" t="s">
        <v>96</v>
      </c>
      <c r="BD13" s="1032" t="s">
        <v>96</v>
      </c>
      <c r="BE13" s="1033">
        <f>IF('Баланс энергии'!BE8=0,0,'Баланс энергии'!BE13/'Баланс энергии'!BE8*BE8)</f>
        <v>0</v>
      </c>
      <c r="BF13" s="1026" t="s">
        <v>96</v>
      </c>
      <c r="BG13" s="1032" t="s">
        <v>96</v>
      </c>
      <c r="BH13" s="1032" t="s">
        <v>96</v>
      </c>
      <c r="BI13" s="1032" t="s">
        <v>96</v>
      </c>
      <c r="BJ13" s="1033">
        <f>IF('Баланс энергии'!BJ8=0,0,'Баланс энергии'!BJ13/'Баланс энергии'!BJ8*BJ8)</f>
        <v>0</v>
      </c>
      <c r="BK13" s="1026" t="s">
        <v>96</v>
      </c>
      <c r="BL13" s="1032" t="s">
        <v>96</v>
      </c>
      <c r="BM13" s="1032" t="s">
        <v>96</v>
      </c>
      <c r="BN13" s="1032" t="s">
        <v>96</v>
      </c>
      <c r="BO13" s="1033">
        <f>IF('Баланс энергии'!BO8=0,0,'Баланс энергии'!BO13/'Баланс энергии'!BO8*BO8)</f>
        <v>0</v>
      </c>
    </row>
    <row r="14" spans="1:67" ht="15.75">
      <c r="A14" s="23" t="s">
        <v>37</v>
      </c>
      <c r="B14" s="1025" t="s">
        <v>178</v>
      </c>
      <c r="C14" s="1035">
        <f>SUM(D14:G14)</f>
        <v>0</v>
      </c>
      <c r="D14" s="1034">
        <f>IF('Баланс энергии'!D$8=0,0,'Баланс энергии'!D14/'Баланс энергии'!D$8*D$8)</f>
        <v>0</v>
      </c>
      <c r="E14" s="1034">
        <f>IF('Баланс энергии'!E$8=0,0,'Баланс энергии'!E14/'Баланс энергии'!E$8*E$8)</f>
        <v>0</v>
      </c>
      <c r="F14" s="1034">
        <f>IF('Баланс энергии'!F$8=0,0,'Баланс энергии'!F14/'Баланс энергии'!F$8*F$8)</f>
        <v>0</v>
      </c>
      <c r="G14" s="1034">
        <f>IF('Баланс энергии'!$G$8=0,0,'Баланс энергии'!G14/'Баланс энергии'!$G$8*$G$8)</f>
        <v>0</v>
      </c>
      <c r="H14" s="1035">
        <f>SUM(I14:L14)</f>
        <v>0</v>
      </c>
      <c r="I14" s="1034">
        <f>IF('Баланс энергии'!I$8=0,0,'Баланс энергии'!I14/'Баланс энергии'!I$8*I$8)</f>
        <v>0</v>
      </c>
      <c r="J14" s="1034">
        <f>IF('Баланс энергии'!J$8=0,0,'Баланс энергии'!J14/'Баланс энергии'!J$8*J$8)</f>
        <v>0</v>
      </c>
      <c r="K14" s="1034">
        <f>IF('Баланс энергии'!K$8=0,0,'Баланс энергии'!K14/'Баланс энергии'!K$8*K$8)</f>
        <v>0</v>
      </c>
      <c r="L14" s="1034">
        <f>IF('Баланс энергии'!$G$8=0,0,'Баланс энергии'!L14/'Баланс энергии'!$G$8*$G$8)</f>
        <v>0</v>
      </c>
      <c r="M14" s="1035">
        <f>SUM(N14:Q14)</f>
        <v>0</v>
      </c>
      <c r="N14" s="1034">
        <f>IF('Баланс энергии'!N$8=0,0,'Баланс энергии'!N14/'Баланс энергии'!N$8*N$8)</f>
        <v>0</v>
      </c>
      <c r="O14" s="1034">
        <f>IF('Баланс энергии'!O$8=0,0,'Баланс энергии'!O14/'Баланс энергии'!O$8*O$8)</f>
        <v>0</v>
      </c>
      <c r="P14" s="1034">
        <f>IF('Баланс энергии'!P$8=0,0,'Баланс энергии'!P14/'Баланс энергии'!P$8*P$8)</f>
        <v>0</v>
      </c>
      <c r="Q14" s="1034">
        <f>IF('Баланс энергии'!$G$8=0,0,'Баланс энергии'!Q14/'Баланс энергии'!$G$8*$G$8)</f>
        <v>0</v>
      </c>
      <c r="R14" s="1035">
        <f>SUM(S14:V14)</f>
        <v>0</v>
      </c>
      <c r="S14" s="1034">
        <f>IF('Баланс энергии'!S$8=0,0,'Баланс энергии'!S14/'Баланс энергии'!S$8*S$8)</f>
        <v>0</v>
      </c>
      <c r="T14" s="1034">
        <f>IF('Баланс энергии'!T$8=0,0,'Баланс энергии'!T14/'Баланс энергии'!T$8*T$8)</f>
        <v>0</v>
      </c>
      <c r="U14" s="1034">
        <f>IF('Баланс энергии'!U$8=0,0,'Баланс энергии'!U14/'Баланс энергии'!U$8*U$8)</f>
        <v>0</v>
      </c>
      <c r="V14" s="1034">
        <f>IF('Баланс энергии'!$G$8=0,0,'Баланс энергии'!V14/'Баланс энергии'!$G$8*$G$8)</f>
        <v>0</v>
      </c>
      <c r="W14" s="1035">
        <f>SUM(X14:AA14)</f>
        <v>0</v>
      </c>
      <c r="X14" s="1034">
        <f>IF('Баланс энергии'!X$8=0,0,'Баланс энергии'!X14/'Баланс энергии'!X$8*X$8)</f>
        <v>0</v>
      </c>
      <c r="Y14" s="1034">
        <f>IF('Баланс энергии'!Y$8=0,0,'Баланс энергии'!Y14/'Баланс энергии'!Y$8*Y$8)</f>
        <v>0</v>
      </c>
      <c r="Z14" s="1034">
        <f>IF('Баланс энергии'!Z$8=0,0,'Баланс энергии'!Z14/'Баланс энергии'!Z$8*Z$8)</f>
        <v>0</v>
      </c>
      <c r="AA14" s="1034">
        <f>IF('Баланс энергии'!$G$8=0,0,'Баланс энергии'!AA14/'Баланс энергии'!$G$8*$G$8)</f>
        <v>0</v>
      </c>
      <c r="AB14" s="1035">
        <f>SUM(AC14:AF14)</f>
        <v>0</v>
      </c>
      <c r="AC14" s="1034">
        <f>IF('Баланс энергии'!AC$8=0,0,'Баланс энергии'!AC14/'Баланс энергии'!AC$8*AC$8)</f>
        <v>0</v>
      </c>
      <c r="AD14" s="1034">
        <f>IF('Баланс энергии'!AD$8=0,0,'Баланс энергии'!AD14/'Баланс энергии'!AD$8*AD$8)</f>
        <v>0</v>
      </c>
      <c r="AE14" s="1034">
        <f>IF('Баланс энергии'!AE$8=0,0,'Баланс энергии'!AE14/'Баланс энергии'!AE$8*AE$8)</f>
        <v>0</v>
      </c>
      <c r="AF14" s="1034">
        <f>IF('Баланс энергии'!$G$8=0,0,'Баланс энергии'!AF14/'Баланс энергии'!$G$8*$G$8)</f>
        <v>0</v>
      </c>
      <c r="AG14" s="1035">
        <f>SUM(AH14:AK14)</f>
        <v>0</v>
      </c>
      <c r="AH14" s="1034">
        <f>IF('Баланс энергии'!AH$8=0,0,'Баланс энергии'!AH14/'Баланс энергии'!AH$8*AH$8)</f>
        <v>0</v>
      </c>
      <c r="AI14" s="1034">
        <f>IF('Баланс энергии'!AI$8=0,0,'Баланс энергии'!AI14/'Баланс энергии'!AI$8*AI$8)</f>
        <v>0</v>
      </c>
      <c r="AJ14" s="1034">
        <f>IF('Баланс энергии'!AJ$8=0,0,'Баланс энергии'!AJ14/'Баланс энергии'!AJ$8*AJ$8)</f>
        <v>0</v>
      </c>
      <c r="AK14" s="1034">
        <f>IF('Баланс энергии'!$G$8=0,0,'Баланс энергии'!AK14/'Баланс энергии'!$G$8*$G$8)</f>
        <v>0</v>
      </c>
      <c r="AL14" s="1035">
        <f>SUM(AM14:AP14)</f>
        <v>0</v>
      </c>
      <c r="AM14" s="1034">
        <f>IF('Баланс энергии'!AM$8=0,0,'Баланс энергии'!AM14/'Баланс энергии'!AM$8*AM$8)</f>
        <v>0</v>
      </c>
      <c r="AN14" s="1034">
        <f>IF('Баланс энергии'!AN$8=0,0,'Баланс энергии'!AN14/'Баланс энергии'!AN$8*AN$8)</f>
        <v>0</v>
      </c>
      <c r="AO14" s="1034">
        <f>IF('Баланс энергии'!AO$8=0,0,'Баланс энергии'!AO14/'Баланс энергии'!AO$8*AO$8)</f>
        <v>0</v>
      </c>
      <c r="AP14" s="1034">
        <f>IF('Баланс энергии'!$G$8=0,0,'Баланс энергии'!AP14/'Баланс энергии'!$G$8*$G$8)</f>
        <v>0</v>
      </c>
      <c r="AQ14" s="1035">
        <f>SUM(AR14:AU14)</f>
        <v>0</v>
      </c>
      <c r="AR14" s="1034">
        <f>IF('Баланс энергии'!AR$8=0,0,'Баланс энергии'!AR14/'Баланс энергии'!AR$8*AR$8)</f>
        <v>0</v>
      </c>
      <c r="AS14" s="1034">
        <f>IF('Баланс энергии'!AS$8=0,0,'Баланс энергии'!AS14/'Баланс энергии'!AS$8*AS$8)</f>
        <v>0</v>
      </c>
      <c r="AT14" s="1034">
        <f>IF('Баланс энергии'!AT$8=0,0,'Баланс энергии'!AT14/'Баланс энергии'!AT$8*AT$8)</f>
        <v>0</v>
      </c>
      <c r="AU14" s="1034">
        <f>IF('Баланс энергии'!$G$8=0,0,'Баланс энергии'!AU14/'Баланс энергии'!$G$8*$G$8)</f>
        <v>0</v>
      </c>
      <c r="AV14" s="1035">
        <f>SUM(AW14:AZ14)</f>
        <v>0</v>
      </c>
      <c r="AW14" s="1034">
        <f>IF('Баланс энергии'!AW$8=0,0,'Баланс энергии'!AW14/'Баланс энергии'!AW$8*AW$8)</f>
        <v>0</v>
      </c>
      <c r="AX14" s="1034">
        <f>IF('Баланс энергии'!AX$8=0,0,'Баланс энергии'!AX14/'Баланс энергии'!AX$8*AX$8)</f>
        <v>0</v>
      </c>
      <c r="AY14" s="1034">
        <f>IF('Баланс энергии'!AY$8=0,0,'Баланс энергии'!AY14/'Баланс энергии'!AY$8*AY$8)</f>
        <v>0</v>
      </c>
      <c r="AZ14" s="1034">
        <f>IF('Баланс энергии'!$G$8=0,0,'Баланс энергии'!AZ14/'Баланс энергии'!$G$8*$G$8)</f>
        <v>0</v>
      </c>
      <c r="BA14" s="1035">
        <f>SUM(BB14:BE14)</f>
        <v>0</v>
      </c>
      <c r="BB14" s="1033">
        <f>IF('Баланс энергии'!BB$8=0,0,'Баланс энергии'!BB14/'Баланс энергии'!BB$8*BB$8)</f>
        <v>0</v>
      </c>
      <c r="BC14" s="1033">
        <f>IF('Баланс энергии'!BC$8=0,0,'Баланс энергии'!BC14/'Баланс энергии'!BC$8*BC$8)</f>
        <v>0</v>
      </c>
      <c r="BD14" s="1033">
        <f>IF('Баланс энергии'!BD$8=0,0,'Баланс энергии'!BD14/'Баланс энергии'!BD$8*BD$8)</f>
        <v>0</v>
      </c>
      <c r="BE14" s="1033">
        <f>IF('Баланс энергии'!$G$8=0,0,'Баланс энергии'!BE14/'Баланс энергии'!$G$8*$G$8)</f>
        <v>0</v>
      </c>
      <c r="BF14" s="1035">
        <f>SUM(BG14:BJ14)</f>
        <v>0</v>
      </c>
      <c r="BG14" s="1033">
        <f>IF('Баланс энергии'!BG$8=0,0,'Баланс энергии'!BG14/'Баланс энергии'!BG$8*BG$8)</f>
        <v>0</v>
      </c>
      <c r="BH14" s="1033">
        <f>IF('Баланс энергии'!BH$8=0,0,'Баланс энергии'!BH14/'Баланс энергии'!BH$8*BH$8)</f>
        <v>0</v>
      </c>
      <c r="BI14" s="1033">
        <f>IF('Баланс энергии'!BI$8=0,0,'Баланс энергии'!BI14/'Баланс энергии'!BI$8*BI$8)</f>
        <v>0</v>
      </c>
      <c r="BJ14" s="1033">
        <f>IF('Баланс энергии'!$G$8=0,0,'Баланс энергии'!BJ14/'Баланс энергии'!$G$8*$G$8)</f>
        <v>0</v>
      </c>
      <c r="BK14" s="1035">
        <f>SUM(BL14:BO14)</f>
        <v>0</v>
      </c>
      <c r="BL14" s="1033">
        <f>IF('Баланс энергии'!BL$8=0,0,'Баланс энергии'!BL14/'Баланс энергии'!BL$8*BL$8)</f>
        <v>0</v>
      </c>
      <c r="BM14" s="1033">
        <f>IF('Баланс энергии'!BM$8=0,0,'Баланс энергии'!BM14/'Баланс энергии'!BM$8*BM$8)</f>
        <v>0</v>
      </c>
      <c r="BN14" s="1033">
        <f>IF('Баланс энергии'!BN$8=0,0,'Баланс энергии'!BN14/'Баланс энергии'!BN$8*BN$8)</f>
        <v>0</v>
      </c>
      <c r="BO14" s="1033">
        <f>IF('Баланс энергии'!$G$8=0,0,'Баланс энергии'!BO14/'Баланс энергии'!$G$8*$G$8)</f>
        <v>0</v>
      </c>
    </row>
    <row r="15" spans="1:67" ht="15.75">
      <c r="A15" s="23" t="s">
        <v>38</v>
      </c>
      <c r="B15" s="1025" t="s">
        <v>233</v>
      </c>
      <c r="C15" s="1035">
        <f>SUM(D15:G15)</f>
        <v>0</v>
      </c>
      <c r="D15" s="1034">
        <f>IF('Баланс энергии'!D$8=0,0,'Баланс энергии'!D15/'Баланс энергии'!D$8*D$8)</f>
        <v>0</v>
      </c>
      <c r="E15" s="1034">
        <f>IF('Баланс энергии'!E$8=0,0,'Баланс энергии'!E15/'Баланс энергии'!E$8*E$8)</f>
        <v>0</v>
      </c>
      <c r="F15" s="1034">
        <f>IF('Баланс энергии'!F$8=0,0,'Баланс энергии'!F15/'Баланс энергии'!F$8*F$8)</f>
        <v>0</v>
      </c>
      <c r="G15" s="1034">
        <f>IF('Баланс энергии'!G$8=0,0,'Баланс энергии'!G15/'Баланс энергии'!G$8*G$8)</f>
        <v>0</v>
      </c>
      <c r="H15" s="1035">
        <f>SUM(I15:L15)</f>
        <v>0</v>
      </c>
      <c r="I15" s="1034">
        <f>IF('Баланс энергии'!I$8=0,0,'Баланс энергии'!I15/'Баланс энергии'!I$8*I$8)</f>
        <v>0</v>
      </c>
      <c r="J15" s="1034">
        <f>IF('Баланс энергии'!J$8=0,0,'Баланс энергии'!J15/'Баланс энергии'!J$8*J$8)</f>
        <v>0</v>
      </c>
      <c r="K15" s="1034">
        <f>IF('Баланс энергии'!K$8=0,0,'Баланс энергии'!K15/'Баланс энергии'!K$8*K$8)</f>
        <v>0</v>
      </c>
      <c r="L15" s="1034">
        <f>IF('Баланс энергии'!L$8=0,0,'Баланс энергии'!L15/'Баланс энергии'!L$8*L$8)</f>
        <v>0</v>
      </c>
      <c r="M15" s="1035">
        <f>SUM(N15:Q15)</f>
        <v>0</v>
      </c>
      <c r="N15" s="1034">
        <f>IF('Баланс энергии'!N$8=0,0,'Баланс энергии'!N15/'Баланс энергии'!N$8*N$8)</f>
        <v>0</v>
      </c>
      <c r="O15" s="1034">
        <f>IF('Баланс энергии'!O$8=0,0,'Баланс энергии'!O15/'Баланс энергии'!O$8*O$8)</f>
        <v>0</v>
      </c>
      <c r="P15" s="1034">
        <f>IF('Баланс энергии'!P$8=0,0,'Баланс энергии'!P15/'Баланс энергии'!P$8*P$8)</f>
        <v>0</v>
      </c>
      <c r="Q15" s="1034">
        <f>IF('Баланс энергии'!Q$8=0,0,'Баланс энергии'!Q15/'Баланс энергии'!Q$8*Q$8)</f>
        <v>0</v>
      </c>
      <c r="R15" s="1035">
        <f>SUM(S15:V15)</f>
        <v>0</v>
      </c>
      <c r="S15" s="1034">
        <f>IF('Баланс энергии'!S$8=0,0,'Баланс энергии'!S15/'Баланс энергии'!S$8*S$8)</f>
        <v>0</v>
      </c>
      <c r="T15" s="1034">
        <f>IF('Баланс энергии'!T$8=0,0,'Баланс энергии'!T15/'Баланс энергии'!T$8*T$8)</f>
        <v>0</v>
      </c>
      <c r="U15" s="1034">
        <f>IF('Баланс энергии'!U$8=0,0,'Баланс энергии'!U15/'Баланс энергии'!U$8*U$8)</f>
        <v>0</v>
      </c>
      <c r="V15" s="1034">
        <f>IF('Баланс энергии'!V$8=0,0,'Баланс энергии'!V15/'Баланс энергии'!V$8*V$8)</f>
        <v>0</v>
      </c>
      <c r="W15" s="1035">
        <f>SUM(X15:AA15)</f>
        <v>0</v>
      </c>
      <c r="X15" s="1034">
        <f>IF('Баланс энергии'!X$8=0,0,'Баланс энергии'!X15/'Баланс энергии'!X$8*X$8)</f>
        <v>0</v>
      </c>
      <c r="Y15" s="1034">
        <f>IF('Баланс энергии'!Y$8=0,0,'Баланс энергии'!Y15/'Баланс энергии'!Y$8*Y$8)</f>
        <v>0</v>
      </c>
      <c r="Z15" s="1034">
        <f>IF('Баланс энергии'!Z$8=0,0,'Баланс энергии'!Z15/'Баланс энергии'!Z$8*Z$8)</f>
        <v>0</v>
      </c>
      <c r="AA15" s="1034">
        <f>IF('Баланс энергии'!AA$8=0,0,'Баланс энергии'!AA15/'Баланс энергии'!AA$8*AA$8)</f>
        <v>0</v>
      </c>
      <c r="AB15" s="1035">
        <f>SUM(AC15:AF15)</f>
        <v>0</v>
      </c>
      <c r="AC15" s="1034">
        <f>IF('Баланс энергии'!AC$8=0,0,'Баланс энергии'!AC15/'Баланс энергии'!AC$8*AC$8)</f>
        <v>0</v>
      </c>
      <c r="AD15" s="1034">
        <f>IF('Баланс энергии'!AD$8=0,0,'Баланс энергии'!AD15/'Баланс энергии'!AD$8*AD$8)</f>
        <v>0</v>
      </c>
      <c r="AE15" s="1034">
        <f>IF('Баланс энергии'!AE$8=0,0,'Баланс энергии'!AE15/'Баланс энергии'!AE$8*AE$8)</f>
        <v>0</v>
      </c>
      <c r="AF15" s="1034">
        <f>IF('Баланс энергии'!AF$8=0,0,'Баланс энергии'!AF15/'Баланс энергии'!AF$8*AF$8)</f>
        <v>0</v>
      </c>
      <c r="AG15" s="1035">
        <f>SUM(AH15:AK15)</f>
        <v>0</v>
      </c>
      <c r="AH15" s="1034">
        <f>IF('Баланс энергии'!AH$8=0,0,'Баланс энергии'!AH15/'Баланс энергии'!AH$8*AH$8)</f>
        <v>0</v>
      </c>
      <c r="AI15" s="1034">
        <f>IF('Баланс энергии'!AI$8=0,0,'Баланс энергии'!AI15/'Баланс энергии'!AI$8*AI$8)</f>
        <v>0</v>
      </c>
      <c r="AJ15" s="1034">
        <f>IF('Баланс энергии'!AJ$8=0,0,'Баланс энергии'!AJ15/'Баланс энергии'!AJ$8*AJ$8)</f>
        <v>0</v>
      </c>
      <c r="AK15" s="1034">
        <f>IF('Баланс энергии'!AK$8=0,0,'Баланс энергии'!AK15/'Баланс энергии'!AK$8*AK$8)</f>
        <v>0</v>
      </c>
      <c r="AL15" s="1035">
        <f>SUM(AM15:AP15)</f>
        <v>0</v>
      </c>
      <c r="AM15" s="1034">
        <f>IF('Баланс энергии'!AM$8=0,0,'Баланс энергии'!AM15/'Баланс энергии'!AM$8*AM$8)</f>
        <v>0</v>
      </c>
      <c r="AN15" s="1034">
        <f>IF('Баланс энергии'!AN$8=0,0,'Баланс энергии'!AN15/'Баланс энергии'!AN$8*AN$8)</f>
        <v>0</v>
      </c>
      <c r="AO15" s="1034">
        <f>IF('Баланс энергии'!AO$8=0,0,'Баланс энергии'!AO15/'Баланс энергии'!AO$8*AO$8)</f>
        <v>0</v>
      </c>
      <c r="AP15" s="1034">
        <f>IF('Баланс энергии'!AP$8=0,0,'Баланс энергии'!AP15/'Баланс энергии'!AP$8*AP$8)</f>
        <v>0</v>
      </c>
      <c r="AQ15" s="1035">
        <f>SUM(AR15:AU15)</f>
        <v>0</v>
      </c>
      <c r="AR15" s="1034">
        <f>IF('Баланс энергии'!AR$8=0,0,'Баланс энергии'!AR15/'Баланс энергии'!AR$8*AR$8)</f>
        <v>0</v>
      </c>
      <c r="AS15" s="1034">
        <f>IF('Баланс энергии'!AS$8=0,0,'Баланс энергии'!AS15/'Баланс энергии'!AS$8*AS$8)</f>
        <v>0</v>
      </c>
      <c r="AT15" s="1034">
        <f>IF('Баланс энергии'!AT$8=0,0,'Баланс энергии'!AT15/'Баланс энергии'!AT$8*AT$8)</f>
        <v>0</v>
      </c>
      <c r="AU15" s="1034">
        <f>IF('Баланс энергии'!AU$8=0,0,'Баланс энергии'!AU15/'Баланс энергии'!AU$8*AU$8)</f>
        <v>0</v>
      </c>
      <c r="AV15" s="1035">
        <f>SUM(AW15:AZ15)</f>
        <v>0</v>
      </c>
      <c r="AW15" s="1034">
        <f>IF('Баланс энергии'!AW$8=0,0,'Баланс энергии'!AW15/'Баланс энергии'!AW$8*AW$8)</f>
        <v>0</v>
      </c>
      <c r="AX15" s="1034">
        <f>IF('Баланс энергии'!AX$8=0,0,'Баланс энергии'!AX15/'Баланс энергии'!AX$8*AX$8)</f>
        <v>0</v>
      </c>
      <c r="AY15" s="1034">
        <f>IF('Баланс энергии'!AY$8=0,0,'Баланс энергии'!AY15/'Баланс энергии'!AY$8*AY$8)</f>
        <v>0</v>
      </c>
      <c r="AZ15" s="1034">
        <f>IF('Баланс энергии'!AZ$8=0,0,'Баланс энергии'!AZ15/'Баланс энергии'!AZ$8*AZ$8)</f>
        <v>0</v>
      </c>
      <c r="BA15" s="1035">
        <f>SUM(BB15:BE15)</f>
        <v>0</v>
      </c>
      <c r="BB15" s="1033">
        <f>IF('Баланс энергии'!BB$8=0,0,'Баланс энергии'!BB15/'Баланс энергии'!BB$8*BB$8)</f>
        <v>0</v>
      </c>
      <c r="BC15" s="1033">
        <f>IF('Баланс энергии'!BC$8=0,0,'Баланс энергии'!BC15/'Баланс энергии'!BC$8*BC$8)</f>
        <v>0</v>
      </c>
      <c r="BD15" s="1033">
        <f>IF('Баланс энергии'!BD$8=0,0,'Баланс энергии'!BD15/'Баланс энергии'!BD$8*BD$8)</f>
        <v>0</v>
      </c>
      <c r="BE15" s="1033">
        <f>IF('Баланс энергии'!BE$8=0,0,'Баланс энергии'!BE15/'Баланс энергии'!BE$8*BE$8)</f>
        <v>0</v>
      </c>
      <c r="BF15" s="1035">
        <f>SUM(BG15:BJ15)</f>
        <v>0</v>
      </c>
      <c r="BG15" s="1033">
        <f>IF('Баланс энергии'!BG$8=0,0,'Баланс энергии'!BG15/'Баланс энергии'!BG$8*BG$8)</f>
        <v>0</v>
      </c>
      <c r="BH15" s="1033">
        <f>IF('Баланс энергии'!BH$8=0,0,'Баланс энергии'!BH15/'Баланс энергии'!BH$8*BH$8)</f>
        <v>0</v>
      </c>
      <c r="BI15" s="1033">
        <f>IF('Баланс энергии'!BI$8=0,0,'Баланс энергии'!BI15/'Баланс энергии'!BI$8*BI$8)</f>
        <v>0</v>
      </c>
      <c r="BJ15" s="1033">
        <f>IF('Баланс энергии'!BJ$8=0,0,'Баланс энергии'!BJ15/'Баланс энергии'!BJ$8*BJ$8)</f>
        <v>0</v>
      </c>
      <c r="BK15" s="1035">
        <f>SUM(BL15:BO15)</f>
        <v>0</v>
      </c>
      <c r="BL15" s="1033">
        <f>IF('Баланс энергии'!BL$8=0,0,'Баланс энергии'!BL15/'Баланс энергии'!BL$8*BL$8)</f>
        <v>0</v>
      </c>
      <c r="BM15" s="1033">
        <f>IF('Баланс энергии'!BM$8=0,0,'Баланс энергии'!BM15/'Баланс энергии'!BM$8*BM$8)</f>
        <v>0</v>
      </c>
      <c r="BN15" s="1033">
        <f>IF('Баланс энергии'!BN$8=0,0,'Баланс энергии'!BN15/'Баланс энергии'!BN$8*BN$8)</f>
        <v>0</v>
      </c>
      <c r="BO15" s="1033">
        <f>IF('Баланс энергии'!BO$8=0,0,'Баланс энергии'!BO15/'Баланс энергии'!BO$8*BO$8)</f>
        <v>0</v>
      </c>
    </row>
    <row r="16" spans="1:67" ht="31.5">
      <c r="A16" s="23" t="s">
        <v>39</v>
      </c>
      <c r="B16" s="1025" t="s">
        <v>582</v>
      </c>
      <c r="C16" s="1035">
        <f>SUM(D16:G16)</f>
        <v>1.8961999999999999</v>
      </c>
      <c r="D16" s="1034">
        <f>IF('Баланс энергии'!D$8=0,0,'Баланс энергии'!D16/'Баланс энергии'!D$8*D$8)</f>
        <v>1.8961999999999999</v>
      </c>
      <c r="E16" s="1034">
        <f>IF('Баланс энергии'!E$8=0,0,'Баланс энергии'!E16/'Баланс энергии'!E$8*E$8)</f>
        <v>0</v>
      </c>
      <c r="F16" s="1034">
        <f>IF('Баланс энергии'!F$8=0,0,'Баланс энергии'!F16/'Баланс энергии'!F$8*F$8)</f>
        <v>0</v>
      </c>
      <c r="G16" s="1034">
        <f>IF('Баланс энергии'!G$8=0,0,'Баланс энергии'!G16/'Баланс энергии'!G$8*G$8)</f>
        <v>0</v>
      </c>
      <c r="H16" s="1035">
        <f>SUM(I16:L16)</f>
        <v>0.8884</v>
      </c>
      <c r="I16" s="1034">
        <f>IF('Баланс энергии'!I$8=0,0,'Баланс энергии'!I16/'Баланс энергии'!I$8*I$8)</f>
        <v>0.8884</v>
      </c>
      <c r="J16" s="1034">
        <f>IF('Баланс энергии'!J$8=0,0,'Баланс энергии'!J16/'Баланс энергии'!J$8*J$8)</f>
        <v>0</v>
      </c>
      <c r="K16" s="1034">
        <f>IF('Баланс энергии'!K$8=0,0,'Баланс энергии'!K16/'Баланс энергии'!K$8*K$8)</f>
        <v>0</v>
      </c>
      <c r="L16" s="1034">
        <f>IF('Баланс энергии'!L$8=0,0,'Баланс энергии'!L16/'Баланс энергии'!L$8*L$8)</f>
        <v>0</v>
      </c>
      <c r="M16" s="1035">
        <f>SUM(N16:Q16)</f>
        <v>0.8666</v>
      </c>
      <c r="N16" s="1034">
        <f>IF('Баланс энергии'!N$8=0,0,'Баланс энергии'!N16/'Баланс энергии'!N$8*N$8)</f>
        <v>0.8666</v>
      </c>
      <c r="O16" s="1034">
        <f>IF('Баланс энергии'!O$8=0,0,'Баланс энергии'!O16/'Баланс энергии'!O$8*O$8)</f>
        <v>0</v>
      </c>
      <c r="P16" s="1034">
        <f>IF('Баланс энергии'!P$8=0,0,'Баланс энергии'!P16/'Баланс энергии'!P$8*P$8)</f>
        <v>0</v>
      </c>
      <c r="Q16" s="1034">
        <f>IF('Баланс энергии'!Q$8=0,0,'Баланс энергии'!Q16/'Баланс энергии'!Q$8*Q$8)</f>
        <v>0</v>
      </c>
      <c r="R16" s="1035">
        <f>SUM(S16:V16)</f>
        <v>1.755</v>
      </c>
      <c r="S16" s="1034">
        <f>IF('Баланс энергии'!S$8=0,0,'Баланс энергии'!S16/'Баланс энергии'!S$8*S$8)</f>
        <v>1.755</v>
      </c>
      <c r="T16" s="1034">
        <f>IF('Баланс энергии'!T$8=0,0,'Баланс энергии'!T16/'Баланс энергии'!T$8*T$8)</f>
        <v>0</v>
      </c>
      <c r="U16" s="1034">
        <f>IF('Баланс энергии'!U$8=0,0,'Баланс энергии'!U16/'Баланс энергии'!U$8*U$8)</f>
        <v>0</v>
      </c>
      <c r="V16" s="1034">
        <f>IF('Баланс энергии'!V$8=0,0,'Баланс энергии'!V16/'Баланс энергии'!V$8*V$8)</f>
        <v>0</v>
      </c>
      <c r="W16" s="1035">
        <f>SUM(X16:AA16)</f>
        <v>1.06</v>
      </c>
      <c r="X16" s="1034">
        <f>IF('Баланс энергии'!X$8=0,0,'Баланс энергии'!X16/'Баланс энергии'!X$8*X$8)</f>
        <v>1.06</v>
      </c>
      <c r="Y16" s="1034">
        <f>IF('Баланс энергии'!Y$8=0,0,'Баланс энергии'!Y16/'Баланс энергии'!Y$8*Y$8)</f>
        <v>0</v>
      </c>
      <c r="Z16" s="1034">
        <f>IF('Баланс энергии'!Z$8=0,0,'Баланс энергии'!Z16/'Баланс энергии'!Z$8*Z$8)</f>
        <v>0</v>
      </c>
      <c r="AA16" s="1034">
        <f>IF('Баланс энергии'!AA$8=0,0,'Баланс энергии'!AA16/'Баланс энергии'!AA$8*AA$8)</f>
        <v>0</v>
      </c>
      <c r="AB16" s="1035">
        <f>SUM(AC16:AF16)</f>
        <v>1.11</v>
      </c>
      <c r="AC16" s="1034">
        <f>IF('Баланс энергии'!AC$8=0,0,'Баланс энергии'!AC16/'Баланс энергии'!AC$8*AC$8)</f>
        <v>1.11</v>
      </c>
      <c r="AD16" s="1034">
        <f>IF('Баланс энергии'!AD$8=0,0,'Баланс энергии'!AD16/'Баланс энергии'!AD$8*AD$8)</f>
        <v>0</v>
      </c>
      <c r="AE16" s="1034">
        <f>IF('Баланс энергии'!AE$8=0,0,'Баланс энергии'!AE16/'Баланс энергии'!AE$8*AE$8)</f>
        <v>0</v>
      </c>
      <c r="AF16" s="1034">
        <f>IF('Баланс энергии'!AF$8=0,0,'Баланс энергии'!AF16/'Баланс энергии'!AF$8*AF$8)</f>
        <v>0</v>
      </c>
      <c r="AG16" s="1035">
        <f>SUM(AH16:AK16)</f>
        <v>3.17</v>
      </c>
      <c r="AH16" s="1034">
        <f>IF('Баланс энергии'!AH$8=0,0,'Баланс энергии'!AH16/'Баланс энергии'!AH$8*AH$8)</f>
        <v>3.17</v>
      </c>
      <c r="AI16" s="1034">
        <f>IF('Баланс энергии'!AI$8=0,0,'Баланс энергии'!AI16/'Баланс энергии'!AI$8*AI$8)</f>
        <v>0</v>
      </c>
      <c r="AJ16" s="1034">
        <f>IF('Баланс энергии'!AJ$8=0,0,'Баланс энергии'!AJ16/'Баланс энергии'!AJ$8*AJ$8)</f>
        <v>0</v>
      </c>
      <c r="AK16" s="1034">
        <f>IF('Баланс энергии'!AK$8=0,0,'Баланс энергии'!AK16/'Баланс энергии'!AK$8*AK$8)</f>
        <v>0</v>
      </c>
      <c r="AL16" s="1035">
        <f>SUM(AM16:AP16)</f>
        <v>1.033</v>
      </c>
      <c r="AM16" s="1034">
        <f>IF('Баланс энергии'!AM$8=0,0,'Баланс энергии'!AM16/'Баланс энергии'!AM$8*AM$8)</f>
        <v>1.033</v>
      </c>
      <c r="AN16" s="1034">
        <f>IF('Баланс энергии'!AN$8=0,0,'Баланс энергии'!AN16/'Баланс энергии'!AN$8*AN$8)</f>
        <v>0</v>
      </c>
      <c r="AO16" s="1034">
        <f>IF('Баланс энергии'!AO$8=0,0,'Баланс энергии'!AO16/'Баланс энергии'!AO$8*AO$8)</f>
        <v>0</v>
      </c>
      <c r="AP16" s="1034">
        <f>IF('Баланс энергии'!AP$8=0,0,'Баланс энергии'!AP16/'Баланс энергии'!AP$8*AP$8)</f>
        <v>0</v>
      </c>
      <c r="AQ16" s="1035">
        <f>SUM(AR16:AU16)</f>
        <v>1.1375000000000002</v>
      </c>
      <c r="AR16" s="1034">
        <f>IF('Баланс энергии'!AR$8=0,0,'Баланс энергии'!AR16/'Баланс энергии'!AR$8*AR$8)</f>
        <v>1.1375000000000002</v>
      </c>
      <c r="AS16" s="1034">
        <f>IF('Баланс энергии'!AS$8=0,0,'Баланс энергии'!AS16/'Баланс энергии'!AS$8*AS$8)</f>
        <v>0</v>
      </c>
      <c r="AT16" s="1034">
        <f>IF('Баланс энергии'!AT$8=0,0,'Баланс энергии'!AT16/'Баланс энергии'!AT$8*AT$8)</f>
        <v>0</v>
      </c>
      <c r="AU16" s="1034">
        <f>IF('Баланс энергии'!AU$8=0,0,'Баланс энергии'!AU16/'Баланс энергии'!AU$8*AU$8)</f>
        <v>0</v>
      </c>
      <c r="AV16" s="1035">
        <f>SUM(AW16:AZ16)</f>
        <v>2.1705</v>
      </c>
      <c r="AW16" s="1034">
        <f>IF('Баланс энергии'!AW$8=0,0,'Баланс энергии'!AW16/'Баланс энергии'!AW$8*AW$8)</f>
        <v>2.1705</v>
      </c>
      <c r="AX16" s="1034">
        <f>IF('Баланс энергии'!AX$8=0,0,'Баланс энергии'!AX16/'Баланс энергии'!AX$8*AX$8)</f>
        <v>0</v>
      </c>
      <c r="AY16" s="1034">
        <f>IF('Баланс энергии'!AY$8=0,0,'Баланс энергии'!AY16/'Баланс энергии'!AY$8*AY$8)</f>
        <v>0</v>
      </c>
      <c r="AZ16" s="1034">
        <f>IF('Баланс энергии'!AZ$8=0,0,'Баланс энергии'!AZ16/'Баланс энергии'!AZ$8*AZ$8)</f>
        <v>0</v>
      </c>
      <c r="BA16" s="1035">
        <f>SUM(BB16:BE16)</f>
        <v>0</v>
      </c>
      <c r="BB16" s="1033">
        <f>IF('Баланс энергии'!BB$8=0,0,'Баланс энергии'!BB16/'Баланс энергии'!BB$8*BB$8)</f>
        <v>0</v>
      </c>
      <c r="BC16" s="1033">
        <f>IF('Баланс энергии'!BC$8=0,0,'Баланс энергии'!BC16/'Баланс энергии'!BC$8*BC$8)</f>
        <v>0</v>
      </c>
      <c r="BD16" s="1033">
        <f>IF('Баланс энергии'!BD$8=0,0,'Баланс энергии'!BD16/'Баланс энергии'!BD$8*BD$8)</f>
        <v>0</v>
      </c>
      <c r="BE16" s="1033">
        <f>IF('Баланс энергии'!BE$8=0,0,'Баланс энергии'!BE16/'Баланс энергии'!BE$8*BE$8)</f>
        <v>0</v>
      </c>
      <c r="BF16" s="1035">
        <f>SUM(BG16:BJ16)</f>
        <v>0</v>
      </c>
      <c r="BG16" s="1033">
        <f>IF('Баланс энергии'!BG$8=0,0,'Баланс энергии'!BG16/'Баланс энергии'!BG$8*BG$8)</f>
        <v>0</v>
      </c>
      <c r="BH16" s="1033">
        <f>IF('Баланс энергии'!BH$8=0,0,'Баланс энергии'!BH16/'Баланс энергии'!BH$8*BH$8)</f>
        <v>0</v>
      </c>
      <c r="BI16" s="1033">
        <f>IF('Баланс энергии'!BI$8=0,0,'Баланс энергии'!BI16/'Баланс энергии'!BI$8*BI$8)</f>
        <v>0</v>
      </c>
      <c r="BJ16" s="1033">
        <f>IF('Баланс энергии'!BJ$8=0,0,'Баланс энергии'!BJ16/'Баланс энергии'!BJ$8*BJ$8)</f>
        <v>0</v>
      </c>
      <c r="BK16" s="1035">
        <f>SUM(BL16:BO16)</f>
        <v>0</v>
      </c>
      <c r="BL16" s="1033">
        <f>IF('Баланс энергии'!BL$8=0,0,'Баланс энергии'!BL16/'Баланс энергии'!BL$8*BL$8)</f>
        <v>0</v>
      </c>
      <c r="BM16" s="1033">
        <f>IF('Баланс энергии'!BM$8=0,0,'Баланс энергии'!BM16/'Баланс энергии'!BM$8*BM$8)</f>
        <v>0</v>
      </c>
      <c r="BN16" s="1033">
        <f>IF('Баланс энергии'!BN$8=0,0,'Баланс энергии'!BN16/'Баланс энергии'!BN$8*BN$8)</f>
        <v>0</v>
      </c>
      <c r="BO16" s="1033">
        <f>IF('Баланс энергии'!BO$8=0,0,'Баланс энергии'!BO16/'Баланс энергии'!BO$8*BO$8)</f>
        <v>0</v>
      </c>
    </row>
    <row r="17" spans="1:67" ht="15.75">
      <c r="A17" s="23" t="s">
        <v>40</v>
      </c>
      <c r="B17" s="1025" t="s">
        <v>234</v>
      </c>
      <c r="C17" s="1035">
        <f>SUM(D17:G17)</f>
        <v>0</v>
      </c>
      <c r="D17" s="1034">
        <f>IF('Баланс энергии'!D$8=0,0,'Баланс энергии'!D17/'Баланс энергии'!D$8*D$8)</f>
        <v>0</v>
      </c>
      <c r="E17" s="1034">
        <f>IF('Баланс энергии'!E$8=0,0,'Баланс энергии'!E17/'Баланс энергии'!E$8*E$8)</f>
        <v>0</v>
      </c>
      <c r="F17" s="1034">
        <f>IF('Баланс энергии'!F$8=0,0,'Баланс энергии'!F17/'Баланс энергии'!F$8*F$8)</f>
        <v>0</v>
      </c>
      <c r="G17" s="1034">
        <f>IF('Баланс энергии'!G$8=0,0,'Баланс энергии'!G17/'Баланс энергии'!G$8*G$8)</f>
        <v>0</v>
      </c>
      <c r="H17" s="1035">
        <f>SUM(I17:L17)</f>
        <v>0</v>
      </c>
      <c r="I17" s="1034">
        <f>IF('Баланс энергии'!I$8=0,0,'Баланс энергии'!I17/'Баланс энергии'!I$8*I$8)</f>
        <v>0</v>
      </c>
      <c r="J17" s="1034">
        <f>IF('Баланс энергии'!J$8=0,0,'Баланс энергии'!J17/'Баланс энергии'!J$8*J$8)</f>
        <v>0</v>
      </c>
      <c r="K17" s="1034">
        <f>IF('Баланс энергии'!K$8=0,0,'Баланс энергии'!K17/'Баланс энергии'!K$8*K$8)</f>
        <v>0</v>
      </c>
      <c r="L17" s="1034">
        <f>IF('Баланс энергии'!L$8=0,0,'Баланс энергии'!L17/'Баланс энергии'!L$8*L$8)</f>
        <v>0</v>
      </c>
      <c r="M17" s="1035">
        <f>SUM(N17:Q17)</f>
        <v>0</v>
      </c>
      <c r="N17" s="1034">
        <f>IF('Баланс энергии'!N$8=0,0,'Баланс энергии'!N17/'Баланс энергии'!N$8*N$8)</f>
        <v>0</v>
      </c>
      <c r="O17" s="1034">
        <f>IF('Баланс энергии'!O$8=0,0,'Баланс энергии'!O17/'Баланс энергии'!O$8*O$8)</f>
        <v>0</v>
      </c>
      <c r="P17" s="1034">
        <f>IF('Баланс энергии'!P$8=0,0,'Баланс энергии'!P17/'Баланс энергии'!P$8*P$8)</f>
        <v>0</v>
      </c>
      <c r="Q17" s="1034">
        <f>IF('Баланс энергии'!Q$8=0,0,'Баланс энергии'!Q17/'Баланс энергии'!Q$8*Q$8)</f>
        <v>0</v>
      </c>
      <c r="R17" s="1035">
        <f>SUM(S17:V17)</f>
        <v>0</v>
      </c>
      <c r="S17" s="1034">
        <f>IF('Баланс энергии'!S$8=0,0,'Баланс энергии'!S17/'Баланс энергии'!S$8*S$8)</f>
        <v>0</v>
      </c>
      <c r="T17" s="1034">
        <f>IF('Баланс энергии'!T$8=0,0,'Баланс энергии'!T17/'Баланс энергии'!T$8*T$8)</f>
        <v>0</v>
      </c>
      <c r="U17" s="1034">
        <f>IF('Баланс энергии'!U$8=0,0,'Баланс энергии'!U17/'Баланс энергии'!U$8*U$8)</f>
        <v>0</v>
      </c>
      <c r="V17" s="1034">
        <f>IF('Баланс энергии'!V$8=0,0,'Баланс энергии'!V17/'Баланс энергии'!V$8*V$8)</f>
        <v>0</v>
      </c>
      <c r="W17" s="1035">
        <f>SUM(X17:AA17)</f>
        <v>0</v>
      </c>
      <c r="X17" s="1034">
        <f>IF('Баланс энергии'!X$8=0,0,'Баланс энергии'!X17/'Баланс энергии'!X$8*X$8)</f>
        <v>0</v>
      </c>
      <c r="Y17" s="1034">
        <f>IF('Баланс энергии'!Y$8=0,0,'Баланс энергии'!Y17/'Баланс энергии'!Y$8*Y$8)</f>
        <v>0</v>
      </c>
      <c r="Z17" s="1034">
        <f>IF('Баланс энергии'!Z$8=0,0,'Баланс энергии'!Z17/'Баланс энергии'!Z$8*Z$8)</f>
        <v>0</v>
      </c>
      <c r="AA17" s="1034">
        <f>IF('Баланс энергии'!AA$8=0,0,'Баланс энергии'!AA17/'Баланс энергии'!AA$8*AA$8)</f>
        <v>0</v>
      </c>
      <c r="AB17" s="1035">
        <f>SUM(AC17:AF17)</f>
        <v>0</v>
      </c>
      <c r="AC17" s="1034">
        <f>IF('Баланс энергии'!AC$8=0,0,'Баланс энергии'!AC17/'Баланс энергии'!AC$8*AC$8)</f>
        <v>0</v>
      </c>
      <c r="AD17" s="1034">
        <f>IF('Баланс энергии'!AD$8=0,0,'Баланс энергии'!AD17/'Баланс энергии'!AD$8*AD$8)</f>
        <v>0</v>
      </c>
      <c r="AE17" s="1034">
        <f>IF('Баланс энергии'!AE$8=0,0,'Баланс энергии'!AE17/'Баланс энергии'!AE$8*AE$8)</f>
        <v>0</v>
      </c>
      <c r="AF17" s="1034">
        <f>IF('Баланс энергии'!AF$8=0,0,'Баланс энергии'!AF17/'Баланс энергии'!AF$8*AF$8)</f>
        <v>0</v>
      </c>
      <c r="AG17" s="1035">
        <f>SUM(AH17:AK17)</f>
        <v>0</v>
      </c>
      <c r="AH17" s="1034">
        <f>IF('Баланс энергии'!AH$8=0,0,'Баланс энергии'!AH17/'Баланс энергии'!AH$8*AH$8)</f>
        <v>0</v>
      </c>
      <c r="AI17" s="1034">
        <f>IF('Баланс энергии'!AI$8=0,0,'Баланс энергии'!AI17/'Баланс энергии'!AI$8*AI$8)</f>
        <v>0</v>
      </c>
      <c r="AJ17" s="1034">
        <f>IF('Баланс энергии'!AJ$8=0,0,'Баланс энергии'!AJ17/'Баланс энергии'!AJ$8*AJ$8)</f>
        <v>0</v>
      </c>
      <c r="AK17" s="1034">
        <f>IF('Баланс энергии'!AK$8=0,0,'Баланс энергии'!AK17/'Баланс энергии'!AK$8*AK$8)</f>
        <v>0</v>
      </c>
      <c r="AL17" s="1035">
        <f>SUM(AM17:AP17)</f>
        <v>0</v>
      </c>
      <c r="AM17" s="1034">
        <f>IF('Баланс энергии'!AM$8=0,0,'Баланс энергии'!AM17/'Баланс энергии'!AM$8*AM$8)</f>
        <v>0</v>
      </c>
      <c r="AN17" s="1034">
        <f>IF('Баланс энергии'!AN$8=0,0,'Баланс энергии'!AN17/'Баланс энергии'!AN$8*AN$8)</f>
        <v>0</v>
      </c>
      <c r="AO17" s="1034">
        <f>IF('Баланс энергии'!AO$8=0,0,'Баланс энергии'!AO17/'Баланс энергии'!AO$8*AO$8)</f>
        <v>0</v>
      </c>
      <c r="AP17" s="1034">
        <f>IF('Баланс энергии'!AP$8=0,0,'Баланс энергии'!AP17/'Баланс энергии'!AP$8*AP$8)</f>
        <v>0</v>
      </c>
      <c r="AQ17" s="1035">
        <f>SUM(AR17:AU17)</f>
        <v>0</v>
      </c>
      <c r="AR17" s="1034">
        <f>IF('Баланс энергии'!AR$8=0,0,'Баланс энергии'!AR17/'Баланс энергии'!AR$8*AR$8)</f>
        <v>0</v>
      </c>
      <c r="AS17" s="1034">
        <f>IF('Баланс энергии'!AS$8=0,0,'Баланс энергии'!AS17/'Баланс энергии'!AS$8*AS$8)</f>
        <v>0</v>
      </c>
      <c r="AT17" s="1034">
        <f>IF('Баланс энергии'!AT$8=0,0,'Баланс энергии'!AT17/'Баланс энергии'!AT$8*AT$8)</f>
        <v>0</v>
      </c>
      <c r="AU17" s="1034">
        <f>IF('Баланс энергии'!AU$8=0,0,'Баланс энергии'!AU17/'Баланс энергии'!AU$8*AU$8)</f>
        <v>0</v>
      </c>
      <c r="AV17" s="1035">
        <f>SUM(AW17:AZ17)</f>
        <v>0</v>
      </c>
      <c r="AW17" s="1034">
        <f>IF('Баланс энергии'!AW$8=0,0,'Баланс энергии'!AW17/'Баланс энергии'!AW$8*AW$8)</f>
        <v>0</v>
      </c>
      <c r="AX17" s="1034">
        <f>IF('Баланс энергии'!AX$8=0,0,'Баланс энергии'!AX17/'Баланс энергии'!AX$8*AX$8)</f>
        <v>0</v>
      </c>
      <c r="AY17" s="1034">
        <f>IF('Баланс энергии'!AY$8=0,0,'Баланс энергии'!AY17/'Баланс энергии'!AY$8*AY$8)</f>
        <v>0</v>
      </c>
      <c r="AZ17" s="1034">
        <f>IF('Баланс энергии'!AZ$8=0,0,'Баланс энергии'!AZ17/'Баланс энергии'!AZ$8*AZ$8)</f>
        <v>0</v>
      </c>
      <c r="BA17" s="1035">
        <f>SUM(BB17:BE17)</f>
        <v>0</v>
      </c>
      <c r="BB17" s="1033">
        <f>IF('Баланс энергии'!BB$8=0,0,'Баланс энергии'!BB17/'Баланс энергии'!BB$8*BB$8)</f>
        <v>0</v>
      </c>
      <c r="BC17" s="1033">
        <f>IF('Баланс энергии'!BC$8=0,0,'Баланс энергии'!BC17/'Баланс энергии'!BC$8*BC$8)</f>
        <v>0</v>
      </c>
      <c r="BD17" s="1033">
        <f>IF('Баланс энергии'!BD$8=0,0,'Баланс энергии'!BD17/'Баланс энергии'!BD$8*BD$8)</f>
        <v>0</v>
      </c>
      <c r="BE17" s="1033">
        <f>IF('Баланс энергии'!BE$8=0,0,'Баланс энергии'!BE17/'Баланс энергии'!BE$8*BE$8)</f>
        <v>0</v>
      </c>
      <c r="BF17" s="1035">
        <f>SUM(BG17:BJ17)</f>
        <v>0</v>
      </c>
      <c r="BG17" s="1033">
        <f>IF('Баланс энергии'!BG$8=0,0,'Баланс энергии'!BG17/'Баланс энергии'!BG$8*BG$8)</f>
        <v>0</v>
      </c>
      <c r="BH17" s="1033">
        <f>IF('Баланс энергии'!BH$8=0,0,'Баланс энергии'!BH17/'Баланс энергии'!BH$8*BH$8)</f>
        <v>0</v>
      </c>
      <c r="BI17" s="1033">
        <f>IF('Баланс энергии'!BI$8=0,0,'Баланс энергии'!BI17/'Баланс энергии'!BI$8*BI$8)</f>
        <v>0</v>
      </c>
      <c r="BJ17" s="1033">
        <f>IF('Баланс энергии'!BJ$8=0,0,'Баланс энергии'!BJ17/'Баланс энергии'!BJ$8*BJ$8)</f>
        <v>0</v>
      </c>
      <c r="BK17" s="1035">
        <f>SUM(BL17:BO17)</f>
        <v>0</v>
      </c>
      <c r="BL17" s="1033">
        <f>IF('Баланс энергии'!BL$8=0,0,'Баланс энергии'!BL17/'Баланс энергии'!BL$8*BL$8)</f>
        <v>0</v>
      </c>
      <c r="BM17" s="1033">
        <f>IF('Баланс энергии'!BM$8=0,0,'Баланс энергии'!BM17/'Баланс энергии'!BM$8*BM$8)</f>
        <v>0</v>
      </c>
      <c r="BN17" s="1033">
        <f>IF('Баланс энергии'!BN$8=0,0,'Баланс энергии'!BN17/'Баланс энергии'!BN$8*BN$8)</f>
        <v>0</v>
      </c>
      <c r="BO17" s="1033">
        <f>IF('Баланс энергии'!BO$8=0,0,'Баланс энергии'!BO17/'Баланс энергии'!BO$8*BO$8)</f>
        <v>0</v>
      </c>
    </row>
    <row r="18" spans="1:67" ht="15.75">
      <c r="A18" s="23" t="s">
        <v>18</v>
      </c>
      <c r="B18" s="1025" t="s">
        <v>47</v>
      </c>
      <c r="C18" s="1035">
        <f>D18+E18+F18+G18</f>
        <v>0</v>
      </c>
      <c r="D18" s="1028">
        <f>D8*D19/100</f>
        <v>0</v>
      </c>
      <c r="E18" s="1028">
        <f>E8*E19/100</f>
        <v>0</v>
      </c>
      <c r="F18" s="1028">
        <f>F8*F19/100</f>
        <v>0</v>
      </c>
      <c r="G18" s="1029">
        <f>G8*G19/100</f>
        <v>0</v>
      </c>
      <c r="H18" s="1035">
        <f>I18+J18+K18+L18</f>
        <v>0</v>
      </c>
      <c r="I18" s="1028">
        <f>I8*I19/100</f>
        <v>0</v>
      </c>
      <c r="J18" s="1028">
        <f>J8*J19/100</f>
        <v>0</v>
      </c>
      <c r="K18" s="1028">
        <f>K8*K19/100</f>
        <v>0</v>
      </c>
      <c r="L18" s="1029">
        <f>L8*L19/100</f>
        <v>0</v>
      </c>
      <c r="M18" s="1035">
        <f>N18+O18+P18+Q18</f>
        <v>0</v>
      </c>
      <c r="N18" s="1028">
        <f>N8*N19/100</f>
        <v>0</v>
      </c>
      <c r="O18" s="1028">
        <f>O8*O19/100</f>
        <v>0</v>
      </c>
      <c r="P18" s="1028">
        <f>P8*P19/100</f>
        <v>0</v>
      </c>
      <c r="Q18" s="1029">
        <f>Q8*Q19/100</f>
        <v>0</v>
      </c>
      <c r="R18" s="1035">
        <f>S18+T18+U18+V18</f>
        <v>0</v>
      </c>
      <c r="S18" s="1028">
        <f>S8*S19/100</f>
        <v>0</v>
      </c>
      <c r="T18" s="1028">
        <f>T8*T19/100</f>
        <v>0</v>
      </c>
      <c r="U18" s="1028">
        <f>U8*U19/100</f>
        <v>0</v>
      </c>
      <c r="V18" s="1029">
        <f>V8*V19/100</f>
        <v>0</v>
      </c>
      <c r="W18" s="1035">
        <f>X18+Y18+Z18+AA18</f>
        <v>0</v>
      </c>
      <c r="X18" s="1028">
        <f>X8*X19/100</f>
        <v>0</v>
      </c>
      <c r="Y18" s="1028">
        <f>Y8*Y19/100</f>
        <v>0</v>
      </c>
      <c r="Z18" s="1028">
        <f>Z8*Z19/100</f>
        <v>0</v>
      </c>
      <c r="AA18" s="1029">
        <f>AA8*AA19/100</f>
        <v>0</v>
      </c>
      <c r="AB18" s="1035">
        <f>AC18+AD18+AE18+AF18</f>
        <v>0</v>
      </c>
      <c r="AC18" s="1028">
        <f>AC8*AC19/100</f>
        <v>0</v>
      </c>
      <c r="AD18" s="1028">
        <f>AD8*AD19/100</f>
        <v>0</v>
      </c>
      <c r="AE18" s="1028">
        <f>AE8*AE19/100</f>
        <v>0</v>
      </c>
      <c r="AF18" s="1029">
        <f>AF8*AF19/100</f>
        <v>0</v>
      </c>
      <c r="AG18" s="1035">
        <f>AH18+AI18+AJ18+AK18</f>
        <v>0</v>
      </c>
      <c r="AH18" s="1028">
        <f>AH8*AH19/100</f>
        <v>0</v>
      </c>
      <c r="AI18" s="1028">
        <f>AI8*AI19/100</f>
        <v>0</v>
      </c>
      <c r="AJ18" s="1028">
        <f>AJ8*AJ19/100</f>
        <v>0</v>
      </c>
      <c r="AK18" s="1029">
        <f>AK8*AK19/100</f>
        <v>0</v>
      </c>
      <c r="AL18" s="1035">
        <f>AM18+AN18+AO18+AP18</f>
        <v>0</v>
      </c>
      <c r="AM18" s="1028">
        <f>AM8*AM19/100</f>
        <v>0</v>
      </c>
      <c r="AN18" s="1028">
        <f>AN8*AN19/100</f>
        <v>0</v>
      </c>
      <c r="AO18" s="1028">
        <f>AO8*AO19/100</f>
        <v>0</v>
      </c>
      <c r="AP18" s="1029">
        <f>AP8*AP19/100</f>
        <v>0</v>
      </c>
      <c r="AQ18" s="1035">
        <f>AR18+AS18+AT18+AU18</f>
        <v>0</v>
      </c>
      <c r="AR18" s="1028">
        <f>AR8*AR19/100</f>
        <v>0</v>
      </c>
      <c r="AS18" s="1028">
        <f>AS8*AS19/100</f>
        <v>0</v>
      </c>
      <c r="AT18" s="1028">
        <f>AT8*AT19/100</f>
        <v>0</v>
      </c>
      <c r="AU18" s="1029">
        <f>AU8*AU19/100</f>
        <v>0</v>
      </c>
      <c r="AV18" s="1035">
        <f>AW18+AX18+AY18+AZ18</f>
        <v>0</v>
      </c>
      <c r="AW18" s="1028">
        <f>AW8*AW19/100</f>
        <v>0</v>
      </c>
      <c r="AX18" s="1028">
        <f>AX8*AX19/100</f>
        <v>0</v>
      </c>
      <c r="AY18" s="1028">
        <f>AY8*AY19/100</f>
        <v>0</v>
      </c>
      <c r="AZ18" s="1029">
        <f>AZ8*AZ19/100</f>
        <v>0</v>
      </c>
      <c r="BA18" s="1035">
        <f>BB18+BC18+BD18+BE18</f>
        <v>0</v>
      </c>
      <c r="BB18" s="1028">
        <f>BB8*BB19/100</f>
        <v>0</v>
      </c>
      <c r="BC18" s="1028">
        <f>BC8*BC19/100</f>
        <v>0</v>
      </c>
      <c r="BD18" s="1028">
        <f>BD8*BD19/100</f>
        <v>0</v>
      </c>
      <c r="BE18" s="1029">
        <f>BE8*BE19/100</f>
        <v>0</v>
      </c>
      <c r="BF18" s="1035">
        <f>BG18+BH18+BI18+BJ18</f>
        <v>0</v>
      </c>
      <c r="BG18" s="1028">
        <f>BG8*BG19/100</f>
        <v>0</v>
      </c>
      <c r="BH18" s="1028">
        <f>BH8*BH19/100</f>
        <v>0</v>
      </c>
      <c r="BI18" s="1028">
        <f>BI8*BI19/100</f>
        <v>0</v>
      </c>
      <c r="BJ18" s="1029">
        <f>BJ8*BJ19/100</f>
        <v>0</v>
      </c>
      <c r="BK18" s="1035">
        <f>BL18+BM18+BN18+BO18</f>
        <v>0</v>
      </c>
      <c r="BL18" s="1028">
        <f>BL8*BL19/100</f>
        <v>0</v>
      </c>
      <c r="BM18" s="1028">
        <f>BM8*BM19/100</f>
        <v>0</v>
      </c>
      <c r="BN18" s="1028">
        <f>BN8*BN19/100</f>
        <v>0</v>
      </c>
      <c r="BO18" s="1029">
        <f>BO8*BO19/100</f>
        <v>0</v>
      </c>
    </row>
    <row r="19" spans="1:67" ht="15.75">
      <c r="A19" s="23" t="s">
        <v>7</v>
      </c>
      <c r="B19" s="1025" t="s">
        <v>232</v>
      </c>
      <c r="C19" s="1036">
        <f>IF(C8=0,0,C18/C8*100)</f>
        <v>0</v>
      </c>
      <c r="D19" s="1087"/>
      <c r="E19" s="1087"/>
      <c r="F19" s="1087"/>
      <c r="G19" s="1088"/>
      <c r="H19" s="1036">
        <f>IF(H8=0,0,H18/H8*100)</f>
        <v>0</v>
      </c>
      <c r="I19" s="1087"/>
      <c r="J19" s="1087"/>
      <c r="K19" s="1087"/>
      <c r="L19" s="1088"/>
      <c r="M19" s="1036">
        <f>IF(M8=0,0,M18/M8*100)</f>
        <v>0</v>
      </c>
      <c r="N19" s="1087"/>
      <c r="O19" s="1087"/>
      <c r="P19" s="1087"/>
      <c r="Q19" s="1088"/>
      <c r="R19" s="1036">
        <f>IF(R8=0,0,R18/R8*100)</f>
        <v>0</v>
      </c>
      <c r="S19" s="1087"/>
      <c r="T19" s="1087"/>
      <c r="U19" s="1087"/>
      <c r="V19" s="1088"/>
      <c r="W19" s="1036">
        <f>IF(W8=0,0,W18/W8*100)</f>
        <v>0</v>
      </c>
      <c r="X19" s="1087"/>
      <c r="Y19" s="1087"/>
      <c r="Z19" s="1087"/>
      <c r="AA19" s="1088"/>
      <c r="AB19" s="1036">
        <f>IF(AB8=0,0,AB18/AB8*100)</f>
        <v>0</v>
      </c>
      <c r="AC19" s="1087"/>
      <c r="AD19" s="1087"/>
      <c r="AE19" s="1087"/>
      <c r="AF19" s="1088"/>
      <c r="AG19" s="1036">
        <f>IF(AG8=0,0,AG18/AG8*100)</f>
        <v>0</v>
      </c>
      <c r="AH19" s="1087"/>
      <c r="AI19" s="1087"/>
      <c r="AJ19" s="1087"/>
      <c r="AK19" s="1088"/>
      <c r="AL19" s="1036">
        <f>IF(AL8=0,0,AL18/AL8*100)</f>
        <v>0</v>
      </c>
      <c r="AM19" s="1087"/>
      <c r="AN19" s="1087"/>
      <c r="AO19" s="1087"/>
      <c r="AP19" s="1088"/>
      <c r="AQ19" s="1036">
        <f>IF(AQ8=0,0,AQ18/AQ8*100)</f>
        <v>0</v>
      </c>
      <c r="AR19" s="1087"/>
      <c r="AS19" s="1087"/>
      <c r="AT19" s="1087"/>
      <c r="AU19" s="1088"/>
      <c r="AV19" s="1036">
        <f>IF(AV8=0,0,AV18/AV8*100)</f>
        <v>0</v>
      </c>
      <c r="AW19" s="1087"/>
      <c r="AX19" s="1087"/>
      <c r="AY19" s="1087"/>
      <c r="AZ19" s="1088"/>
      <c r="BA19" s="1036">
        <f>IF(BA8=0,0,BA18/BA8*100)</f>
        <v>0</v>
      </c>
      <c r="BB19" s="1037">
        <f>'Баланс энергии'!BB19</f>
        <v>0</v>
      </c>
      <c r="BC19" s="1037">
        <f>'Баланс энергии'!BC19</f>
        <v>0</v>
      </c>
      <c r="BD19" s="1037">
        <f>'Баланс энергии'!BD19</f>
        <v>0</v>
      </c>
      <c r="BE19" s="1037">
        <f>'Баланс энергии'!BE19</f>
        <v>0</v>
      </c>
      <c r="BF19" s="1036">
        <f>IF(BF8=0,0,BF18/BF8*100)</f>
        <v>0</v>
      </c>
      <c r="BG19" s="1037">
        <f>'Баланс энергии'!BG19</f>
        <v>0</v>
      </c>
      <c r="BH19" s="1037">
        <f>'Баланс энергии'!BH19</f>
        <v>0</v>
      </c>
      <c r="BI19" s="1037">
        <f>'Баланс энергии'!BI19</f>
        <v>0</v>
      </c>
      <c r="BJ19" s="1037">
        <f>'Баланс энергии'!BJ19</f>
        <v>0</v>
      </c>
      <c r="BK19" s="1036">
        <f>IF(BK8=0,0,BK18/BK8*100)</f>
        <v>0</v>
      </c>
      <c r="BL19" s="1037">
        <f>'Баланс энергии'!BL19</f>
        <v>0</v>
      </c>
      <c r="BM19" s="1037">
        <f>'Баланс энергии'!BM19</f>
        <v>0</v>
      </c>
      <c r="BN19" s="1037">
        <f>'Баланс энергии'!BN19</f>
        <v>0</v>
      </c>
      <c r="BO19" s="1037">
        <f>'Баланс энергии'!BO19</f>
        <v>0</v>
      </c>
    </row>
    <row r="20" spans="1:67" ht="31.5">
      <c r="A20" s="23" t="s">
        <v>19</v>
      </c>
      <c r="B20" s="1025" t="s">
        <v>179</v>
      </c>
      <c r="C20" s="1035">
        <f>SUM(D20:G20)</f>
        <v>0</v>
      </c>
      <c r="D20" s="1038"/>
      <c r="E20" s="1038"/>
      <c r="F20" s="1038"/>
      <c r="G20" s="1039"/>
      <c r="H20" s="1035">
        <f>SUM(I20:L20)</f>
        <v>0</v>
      </c>
      <c r="I20" s="1038"/>
      <c r="J20" s="1038"/>
      <c r="K20" s="1038"/>
      <c r="L20" s="1039"/>
      <c r="M20" s="1035">
        <f>SUM(N20:Q20)</f>
        <v>0</v>
      </c>
      <c r="N20" s="1038"/>
      <c r="O20" s="1038"/>
      <c r="P20" s="1038"/>
      <c r="Q20" s="1039"/>
      <c r="R20" s="1035">
        <f>SUM(S20:V20)</f>
        <v>0</v>
      </c>
      <c r="S20" s="1087"/>
      <c r="T20" s="1087"/>
      <c r="U20" s="1087"/>
      <c r="V20" s="1088"/>
      <c r="W20" s="1035">
        <f>SUM(X20:AA20)</f>
        <v>0</v>
      </c>
      <c r="X20" s="1087"/>
      <c r="Y20" s="1087"/>
      <c r="Z20" s="1087"/>
      <c r="AA20" s="1088"/>
      <c r="AB20" s="1035">
        <f>SUM(AC20:AF20)</f>
        <v>0</v>
      </c>
      <c r="AC20" s="1087"/>
      <c r="AD20" s="1087"/>
      <c r="AE20" s="1087"/>
      <c r="AF20" s="1088"/>
      <c r="AG20" s="1035">
        <f>SUM(AH20:AK20)</f>
        <v>0</v>
      </c>
      <c r="AH20" s="1087"/>
      <c r="AI20" s="1087"/>
      <c r="AJ20" s="1087"/>
      <c r="AK20" s="1088"/>
      <c r="AL20" s="1035">
        <f>SUM(AM20:AP20)</f>
        <v>0</v>
      </c>
      <c r="AM20" s="1087"/>
      <c r="AN20" s="1087"/>
      <c r="AO20" s="1087"/>
      <c r="AP20" s="1088"/>
      <c r="AQ20" s="1035">
        <f>SUM(AR20:AU20)</f>
        <v>0</v>
      </c>
      <c r="AR20" s="1087"/>
      <c r="AS20" s="1087"/>
      <c r="AT20" s="1087"/>
      <c r="AU20" s="1088"/>
      <c r="AV20" s="1035">
        <f>SUM(AW20:AZ20)</f>
        <v>0</v>
      </c>
      <c r="AW20" s="1087"/>
      <c r="AX20" s="1087"/>
      <c r="AY20" s="1087"/>
      <c r="AZ20" s="1088"/>
      <c r="BA20" s="1035">
        <f>SUM(BB20:BE20)</f>
        <v>0</v>
      </c>
      <c r="BB20" s="1038"/>
      <c r="BC20" s="1038"/>
      <c r="BD20" s="1038"/>
      <c r="BE20" s="1039"/>
      <c r="BF20" s="1035">
        <f>SUM(BG20:BJ20)</f>
        <v>0</v>
      </c>
      <c r="BG20" s="1038"/>
      <c r="BH20" s="1038"/>
      <c r="BI20" s="1038"/>
      <c r="BJ20" s="1039"/>
      <c r="BK20" s="1035">
        <f>SUM(BL20:BO20)</f>
        <v>0</v>
      </c>
      <c r="BL20" s="1038"/>
      <c r="BM20" s="1038"/>
      <c r="BN20" s="1038"/>
      <c r="BO20" s="1039"/>
    </row>
    <row r="21" spans="1:67" ht="15.75">
      <c r="A21" s="23" t="s">
        <v>20</v>
      </c>
      <c r="B21" s="1025" t="s">
        <v>48</v>
      </c>
      <c r="C21" s="1035">
        <f>SUM(D21:G21)</f>
        <v>1.8961999999999999</v>
      </c>
      <c r="D21" s="1028">
        <f>D22+D23</f>
        <v>0</v>
      </c>
      <c r="E21" s="1028">
        <f>E22+E23</f>
        <v>0</v>
      </c>
      <c r="F21" s="1028">
        <f>F22+F23</f>
        <v>1.7984113811499705</v>
      </c>
      <c r="G21" s="1028">
        <f>G22+G23</f>
        <v>0.09778861885002943</v>
      </c>
      <c r="H21" s="1035">
        <f>SUM(I21:L21)</f>
        <v>0.8884</v>
      </c>
      <c r="I21" s="1028">
        <f>I22+I23</f>
        <v>0</v>
      </c>
      <c r="J21" s="1028">
        <f>J22+J23</f>
        <v>0</v>
      </c>
      <c r="K21" s="1028">
        <f>K22+K23</f>
        <v>0.8532</v>
      </c>
      <c r="L21" s="1028">
        <f>L22+L23</f>
        <v>0.0352</v>
      </c>
      <c r="M21" s="1035">
        <f>SUM(N21:Q21)</f>
        <v>0.8665999999999999</v>
      </c>
      <c r="N21" s="1028">
        <f>N22+N23</f>
        <v>0</v>
      </c>
      <c r="O21" s="1028">
        <f>O22+O23</f>
        <v>0</v>
      </c>
      <c r="P21" s="1028">
        <f>P22+P23</f>
        <v>0.84</v>
      </c>
      <c r="Q21" s="1028">
        <f>Q22+Q23</f>
        <v>0.0266</v>
      </c>
      <c r="R21" s="1035">
        <f>SUM(S21:V21)</f>
        <v>1.7550000000000001</v>
      </c>
      <c r="S21" s="1028">
        <f>S22+S23</f>
        <v>0</v>
      </c>
      <c r="T21" s="1028">
        <f>T22+T23</f>
        <v>0</v>
      </c>
      <c r="U21" s="1028">
        <f>U22+U23</f>
        <v>1.6932</v>
      </c>
      <c r="V21" s="1028">
        <f>V22+V23</f>
        <v>0.0618</v>
      </c>
      <c r="W21" s="1035">
        <f>SUM(X21:AA21)</f>
        <v>1.06</v>
      </c>
      <c r="X21" s="1028">
        <f>X22+X23</f>
        <v>0</v>
      </c>
      <c r="Y21" s="1028">
        <f>Y22+Y23</f>
        <v>0</v>
      </c>
      <c r="Z21" s="1028">
        <f>Z22+Z23</f>
        <v>1.0034</v>
      </c>
      <c r="AA21" s="1028">
        <f>AA22+AA23</f>
        <v>0.0566</v>
      </c>
      <c r="AB21" s="1035">
        <f>SUM(AC21:AF21)</f>
        <v>1.11</v>
      </c>
      <c r="AC21" s="1028">
        <f>AC22+AC23</f>
        <v>0</v>
      </c>
      <c r="AD21" s="1028">
        <f>AD22+AD23</f>
        <v>0</v>
      </c>
      <c r="AE21" s="1028">
        <f>AE22+AE23</f>
        <v>1.0636</v>
      </c>
      <c r="AF21" s="1028">
        <f>AF22+AF23</f>
        <v>0.0464</v>
      </c>
      <c r="AG21" s="1035">
        <f>SUM(AH21:AK21)</f>
        <v>3.17</v>
      </c>
      <c r="AH21" s="1028">
        <f>AH22+AH23</f>
        <v>0</v>
      </c>
      <c r="AI21" s="1028">
        <f>AI22+AI23</f>
        <v>0</v>
      </c>
      <c r="AJ21" s="1028">
        <f>AJ22+AJ23</f>
        <v>2.067</v>
      </c>
      <c r="AK21" s="1028">
        <f>AK22+AK23</f>
        <v>1.103</v>
      </c>
      <c r="AL21" s="1035">
        <f>SUM(AM21:AP21)</f>
        <v>1.033</v>
      </c>
      <c r="AM21" s="1028">
        <f>AM22+AM23</f>
        <v>0</v>
      </c>
      <c r="AN21" s="1028">
        <f>AN22+AN23</f>
        <v>0</v>
      </c>
      <c r="AO21" s="1028">
        <f>AO22+AO23</f>
        <v>0.976</v>
      </c>
      <c r="AP21" s="1028">
        <f>AP22+AP23</f>
        <v>0.057</v>
      </c>
      <c r="AQ21" s="1035">
        <f>SUM(AR21:AU21)</f>
        <v>1.1375000000000002</v>
      </c>
      <c r="AR21" s="1028">
        <f>AR22+AR23</f>
        <v>0</v>
      </c>
      <c r="AS21" s="1028">
        <f>AS22+AS23</f>
        <v>0</v>
      </c>
      <c r="AT21" s="1028">
        <f>AT22+AT23</f>
        <v>1.0915000000000001</v>
      </c>
      <c r="AU21" s="1028">
        <f>AU22+AU23</f>
        <v>0.046</v>
      </c>
      <c r="AV21" s="1035">
        <f>SUM(AW21:AZ21)</f>
        <v>2.1705</v>
      </c>
      <c r="AW21" s="1028">
        <f>AW22+AW23</f>
        <v>0</v>
      </c>
      <c r="AX21" s="1028">
        <f>AX22+AX23</f>
        <v>0</v>
      </c>
      <c r="AY21" s="1028">
        <f>AY22+AY23</f>
        <v>2.0675</v>
      </c>
      <c r="AZ21" s="1028">
        <f>AZ22+AZ23</f>
        <v>0.103</v>
      </c>
      <c r="BA21" s="1035">
        <f>SUM(BB21:BE21)</f>
        <v>0</v>
      </c>
      <c r="BB21" s="1028">
        <f>BB22+BB23</f>
        <v>0</v>
      </c>
      <c r="BC21" s="1028">
        <f>BC22+BC23</f>
        <v>0</v>
      </c>
      <c r="BD21" s="1028">
        <f>BD22+BD23</f>
        <v>0</v>
      </c>
      <c r="BE21" s="1028">
        <f>BE22+BE23</f>
        <v>0</v>
      </c>
      <c r="BF21" s="1035">
        <f>SUM(BG21:BJ21)</f>
        <v>0</v>
      </c>
      <c r="BG21" s="1028">
        <f>BG22+BG23</f>
        <v>0</v>
      </c>
      <c r="BH21" s="1028">
        <f>BH22+BH23</f>
        <v>0</v>
      </c>
      <c r="BI21" s="1028">
        <f>BI22+BI23</f>
        <v>0</v>
      </c>
      <c r="BJ21" s="1028">
        <f>BJ22+BJ23</f>
        <v>0</v>
      </c>
      <c r="BK21" s="1035">
        <f>SUM(BL21:BO21)</f>
        <v>0</v>
      </c>
      <c r="BL21" s="1028">
        <f>BL22+BL23</f>
        <v>0</v>
      </c>
      <c r="BM21" s="1028">
        <f>BM22+BM23</f>
        <v>0</v>
      </c>
      <c r="BN21" s="1028">
        <f>BN22+BN23</f>
        <v>0</v>
      </c>
      <c r="BO21" s="1028">
        <f>BO22+BO23</f>
        <v>0</v>
      </c>
    </row>
    <row r="22" spans="1:67" ht="15.75">
      <c r="A22" s="1040" t="s">
        <v>176</v>
      </c>
      <c r="B22" s="1025" t="s">
        <v>583</v>
      </c>
      <c r="C22" s="1035">
        <f>SUM(D22:G22)</f>
        <v>1.8961999999999999</v>
      </c>
      <c r="D22" s="1034">
        <f>'Баланс энергии'!D23</f>
        <v>0</v>
      </c>
      <c r="E22" s="1034">
        <f>'Баланс энергии'!E23</f>
        <v>0</v>
      </c>
      <c r="F22" s="1034">
        <f>'Баланс энергии'!F23</f>
        <v>1.7984113811499705</v>
      </c>
      <c r="G22" s="1034">
        <f>'Баланс энергии'!G23</f>
        <v>0.09778861885002943</v>
      </c>
      <c r="H22" s="1035">
        <f>SUM(I22:L22)</f>
        <v>0.5242</v>
      </c>
      <c r="I22" s="1034">
        <f>'Баланс энергии'!I23</f>
        <v>0</v>
      </c>
      <c r="J22" s="1034">
        <f>'Баланс энергии'!J23</f>
        <v>0</v>
      </c>
      <c r="K22" s="1034">
        <f>'Баланс энергии'!K23</f>
        <v>0.489</v>
      </c>
      <c r="L22" s="1034">
        <f>'Баланс энергии'!L23</f>
        <v>0.0352</v>
      </c>
      <c r="M22" s="1035">
        <f>SUM(N22:Q22)</f>
        <v>0.4405</v>
      </c>
      <c r="N22" s="1034">
        <f>'Баланс энергии'!N23</f>
        <v>0</v>
      </c>
      <c r="O22" s="1034">
        <f>'Баланс энергии'!O23</f>
        <v>0</v>
      </c>
      <c r="P22" s="1034">
        <f>'Баланс энергии'!P23</f>
        <v>0.4139</v>
      </c>
      <c r="Q22" s="1034">
        <f>'Баланс энергии'!Q23</f>
        <v>0.0266</v>
      </c>
      <c r="R22" s="1035">
        <f>SUM(S22:V22)</f>
        <v>0.9647</v>
      </c>
      <c r="S22" s="1034">
        <f>'Баланс энергии'!S23</f>
        <v>0</v>
      </c>
      <c r="T22" s="1034">
        <f>'Баланс энергии'!T23</f>
        <v>0</v>
      </c>
      <c r="U22" s="1034">
        <f>'Баланс энергии'!U23</f>
        <v>0.9029</v>
      </c>
      <c r="V22" s="1034">
        <f>'Баланс энергии'!V23</f>
        <v>0.0618</v>
      </c>
      <c r="W22" s="1035">
        <f>SUM(X22:AA22)</f>
        <v>1.0469</v>
      </c>
      <c r="X22" s="1034">
        <f>'Баланс энергии'!X23</f>
        <v>0</v>
      </c>
      <c r="Y22" s="1034">
        <f>'Баланс энергии'!Y23</f>
        <v>0</v>
      </c>
      <c r="Z22" s="1034">
        <f>'Баланс энергии'!Z23</f>
        <v>0.9903</v>
      </c>
      <c r="AA22" s="1034">
        <f>'Баланс энергии'!AA23</f>
        <v>0.0566</v>
      </c>
      <c r="AB22" s="1035">
        <f>SUM(AC22:AF22)</f>
        <v>0.631</v>
      </c>
      <c r="AC22" s="1034">
        <f>'Баланс энергии'!AC23</f>
        <v>0</v>
      </c>
      <c r="AD22" s="1034">
        <f>'Баланс энергии'!AD23</f>
        <v>0</v>
      </c>
      <c r="AE22" s="1034">
        <f>'Баланс энергии'!AE23</f>
        <v>0.5846</v>
      </c>
      <c r="AF22" s="1034">
        <f>'Баланс энергии'!AF23</f>
        <v>0.0464</v>
      </c>
      <c r="AG22" s="1035">
        <f>SUM(AH22:AK22)</f>
        <v>2.6779</v>
      </c>
      <c r="AH22" s="1034">
        <f>'Баланс энергии'!AH23</f>
        <v>0</v>
      </c>
      <c r="AI22" s="1034">
        <f>'Баланс энергии'!AI23</f>
        <v>0</v>
      </c>
      <c r="AJ22" s="1034">
        <f>'Баланс энергии'!AJ23</f>
        <v>1.5749</v>
      </c>
      <c r="AK22" s="1034">
        <f>'Баланс энергии'!AK23</f>
        <v>1.103</v>
      </c>
      <c r="AL22" s="1035">
        <f>SUM(AM22:AP22)</f>
        <v>0.9806</v>
      </c>
      <c r="AM22" s="1034">
        <f>'Баланс энергии'!AM23</f>
        <v>0</v>
      </c>
      <c r="AN22" s="1034">
        <f>'Баланс энергии'!AN23</f>
        <v>0</v>
      </c>
      <c r="AO22" s="1034">
        <f>'Баланс энергии'!AO23</f>
        <v>0.9236</v>
      </c>
      <c r="AP22" s="1034">
        <f>'Баланс энергии'!AP23</f>
        <v>0.057</v>
      </c>
      <c r="AQ22" s="1035">
        <f>SUM(AR22:AU22)</f>
        <v>1.0874000000000001</v>
      </c>
      <c r="AR22" s="1034">
        <f>'Баланс энергии'!AR23</f>
        <v>0</v>
      </c>
      <c r="AS22" s="1034">
        <f>'Баланс энергии'!AS23</f>
        <v>0</v>
      </c>
      <c r="AT22" s="1034">
        <f>'Баланс энергии'!AT23</f>
        <v>1.0414</v>
      </c>
      <c r="AU22" s="1034">
        <f>'Баланс энергии'!AU23</f>
        <v>0.046</v>
      </c>
      <c r="AV22" s="1035">
        <f>SUM(AW22:AZ22)</f>
        <v>2.068</v>
      </c>
      <c r="AW22" s="1034">
        <f>'Баланс энергии'!AW23</f>
        <v>0</v>
      </c>
      <c r="AX22" s="1034">
        <f>'Баланс энергии'!AX23</f>
        <v>0</v>
      </c>
      <c r="AY22" s="1034">
        <f>'Баланс энергии'!AY23</f>
        <v>1.965</v>
      </c>
      <c r="AZ22" s="1034">
        <f>'Баланс энергии'!AZ23</f>
        <v>0.103</v>
      </c>
      <c r="BA22" s="1035">
        <f>SUM(BB22:BE22)</f>
        <v>0</v>
      </c>
      <c r="BB22" s="1033">
        <f>'Баланс энергии'!BB23</f>
        <v>0</v>
      </c>
      <c r="BC22" s="1033">
        <f>'Баланс энергии'!BC23</f>
        <v>0</v>
      </c>
      <c r="BD22" s="1033">
        <f>'Баланс энергии'!BD23</f>
        <v>0</v>
      </c>
      <c r="BE22" s="1033">
        <f>'Баланс энергии'!BE23</f>
        <v>0</v>
      </c>
      <c r="BF22" s="1035">
        <f>SUM(BG22:BJ22)</f>
        <v>0</v>
      </c>
      <c r="BG22" s="1033">
        <f>'Баланс энергии'!BG23</f>
        <v>0</v>
      </c>
      <c r="BH22" s="1033">
        <f>'Баланс энергии'!BH23</f>
        <v>0</v>
      </c>
      <c r="BI22" s="1033">
        <f>'Баланс энергии'!BI23</f>
        <v>0</v>
      </c>
      <c r="BJ22" s="1033">
        <f>'Баланс энергии'!BJ23</f>
        <v>0</v>
      </c>
      <c r="BK22" s="1035">
        <f>SUM(BL22:BO22)</f>
        <v>0</v>
      </c>
      <c r="BL22" s="1033">
        <f>'Баланс энергии'!BL23</f>
        <v>0</v>
      </c>
      <c r="BM22" s="1033">
        <f>'Баланс энергии'!BM23</f>
        <v>0</v>
      </c>
      <c r="BN22" s="1033">
        <f>'Баланс энергии'!BN23</f>
        <v>0</v>
      </c>
      <c r="BO22" s="1033">
        <f>'Баланс энергии'!BO23</f>
        <v>0</v>
      </c>
    </row>
    <row r="23" spans="1:67" ht="16.5" thickBot="1">
      <c r="A23" s="1041" t="s">
        <v>177</v>
      </c>
      <c r="B23" s="1042" t="s">
        <v>584</v>
      </c>
      <c r="C23" s="1043">
        <f>SUM(D23:G23)</f>
        <v>0</v>
      </c>
      <c r="D23" s="1034">
        <f>'Баланс энергии'!D24</f>
        <v>0</v>
      </c>
      <c r="E23" s="1034">
        <f>'Баланс энергии'!E24</f>
        <v>0</v>
      </c>
      <c r="F23" s="1034">
        <f>'Баланс энергии'!F24</f>
        <v>0</v>
      </c>
      <c r="G23" s="1034">
        <f>'Баланс энергии'!G24</f>
        <v>0</v>
      </c>
      <c r="H23" s="1043">
        <f>SUM(I23:L23)</f>
        <v>0.3642</v>
      </c>
      <c r="I23" s="1034">
        <f>'Баланс энергии'!I24</f>
        <v>0</v>
      </c>
      <c r="J23" s="1034">
        <f>'Баланс энергии'!J24</f>
        <v>0</v>
      </c>
      <c r="K23" s="1034">
        <f>'Баланс энергии'!K24</f>
        <v>0.3642</v>
      </c>
      <c r="L23" s="1034">
        <f>'Баланс энергии'!L24</f>
        <v>0</v>
      </c>
      <c r="M23" s="1043">
        <f>SUM(N23:Q23)</f>
        <v>0.4261</v>
      </c>
      <c r="N23" s="1034">
        <f>'Баланс энергии'!N24</f>
        <v>0</v>
      </c>
      <c r="O23" s="1034">
        <f>'Баланс энергии'!O24</f>
        <v>0</v>
      </c>
      <c r="P23" s="1034">
        <f>'Баланс энергии'!P24</f>
        <v>0.4261</v>
      </c>
      <c r="Q23" s="1034">
        <f>'Баланс энергии'!Q24</f>
        <v>0</v>
      </c>
      <c r="R23" s="1043">
        <f>SUM(S23:V23)</f>
        <v>0.7903</v>
      </c>
      <c r="S23" s="1034">
        <f>'Баланс энергии'!S24</f>
        <v>0</v>
      </c>
      <c r="T23" s="1034">
        <f>'Баланс энергии'!T24</f>
        <v>0</v>
      </c>
      <c r="U23" s="1034">
        <f>'Баланс энергии'!U24</f>
        <v>0.7903</v>
      </c>
      <c r="V23" s="1034">
        <f>'Баланс энергии'!V24</f>
        <v>0</v>
      </c>
      <c r="W23" s="1043">
        <f>SUM(X23:AA23)</f>
        <v>0.0131</v>
      </c>
      <c r="X23" s="1034">
        <f>'Баланс энергии'!X24</f>
        <v>0</v>
      </c>
      <c r="Y23" s="1034">
        <f>'Баланс энергии'!Y24</f>
        <v>0</v>
      </c>
      <c r="Z23" s="1034">
        <f>'Баланс энергии'!Z24</f>
        <v>0.0131</v>
      </c>
      <c r="AA23" s="1034">
        <f>'Баланс энергии'!AA24</f>
        <v>0</v>
      </c>
      <c r="AB23" s="1043">
        <f>SUM(AC23:AF23)</f>
        <v>0.479</v>
      </c>
      <c r="AC23" s="1034">
        <f>'Баланс энергии'!AC24</f>
        <v>0</v>
      </c>
      <c r="AD23" s="1034">
        <f>'Баланс энергии'!AD24</f>
        <v>0</v>
      </c>
      <c r="AE23" s="1034">
        <f>'Баланс энергии'!AE24</f>
        <v>0.479</v>
      </c>
      <c r="AF23" s="1034">
        <f>'Баланс энергии'!AF24</f>
        <v>0</v>
      </c>
      <c r="AG23" s="1043">
        <f>SUM(AH23:AK23)</f>
        <v>0.4921</v>
      </c>
      <c r="AH23" s="1034">
        <f>'Баланс энергии'!AH24</f>
        <v>0</v>
      </c>
      <c r="AI23" s="1034">
        <f>'Баланс энергии'!AI24</f>
        <v>0</v>
      </c>
      <c r="AJ23" s="1034">
        <f>'Баланс энергии'!AJ24</f>
        <v>0.4921</v>
      </c>
      <c r="AK23" s="1034">
        <f>'Баланс энергии'!AK24</f>
        <v>0</v>
      </c>
      <c r="AL23" s="1043">
        <f>SUM(AM23:AP23)</f>
        <v>0.0524</v>
      </c>
      <c r="AM23" s="1034">
        <f>'Баланс энергии'!AM24</f>
        <v>0</v>
      </c>
      <c r="AN23" s="1034">
        <f>'Баланс энергии'!AN24</f>
        <v>0</v>
      </c>
      <c r="AO23" s="1034">
        <f>'Баланс энергии'!AO24</f>
        <v>0.0524</v>
      </c>
      <c r="AP23" s="1034">
        <f>'Баланс энергии'!AP24</f>
        <v>0</v>
      </c>
      <c r="AQ23" s="1043">
        <f>SUM(AR23:AU23)</f>
        <v>0.0501</v>
      </c>
      <c r="AR23" s="1034">
        <f>'Баланс энергии'!AR24</f>
        <v>0</v>
      </c>
      <c r="AS23" s="1034">
        <f>'Баланс энергии'!AS24</f>
        <v>0</v>
      </c>
      <c r="AT23" s="1034">
        <f>'Баланс энергии'!AT24</f>
        <v>0.0501</v>
      </c>
      <c r="AU23" s="1034">
        <f>'Баланс энергии'!AU24</f>
        <v>0</v>
      </c>
      <c r="AV23" s="1043">
        <f>SUM(AW23:AZ23)</f>
        <v>0.1025</v>
      </c>
      <c r="AW23" s="1034">
        <f>'Баланс энергии'!AW24</f>
        <v>0</v>
      </c>
      <c r="AX23" s="1034">
        <f>'Баланс энергии'!AX24</f>
        <v>0</v>
      </c>
      <c r="AY23" s="1034">
        <f>'Баланс энергии'!AY24</f>
        <v>0.1025</v>
      </c>
      <c r="AZ23" s="1034">
        <f>'Баланс энергии'!AZ24</f>
        <v>0</v>
      </c>
      <c r="BA23" s="1043">
        <f>SUM(BB23:BE23)</f>
        <v>0</v>
      </c>
      <c r="BB23" s="1033">
        <f>'Баланс энергии'!BB24</f>
        <v>0</v>
      </c>
      <c r="BC23" s="1033">
        <f>'Баланс энергии'!BC24</f>
        <v>0</v>
      </c>
      <c r="BD23" s="1033">
        <f>'Баланс энергии'!BD24</f>
        <v>0</v>
      </c>
      <c r="BE23" s="1033">
        <f>'Баланс энергии'!BE24</f>
        <v>0</v>
      </c>
      <c r="BF23" s="1043">
        <f>SUM(BG23:BJ23)</f>
        <v>0</v>
      </c>
      <c r="BG23" s="1033">
        <f>'Баланс энергии'!BG24</f>
        <v>0</v>
      </c>
      <c r="BH23" s="1033">
        <f>'Баланс энергии'!BH24</f>
        <v>0</v>
      </c>
      <c r="BI23" s="1033">
        <f>'Баланс энергии'!BI24</f>
        <v>0</v>
      </c>
      <c r="BJ23" s="1033">
        <f>'Баланс энергии'!BJ24</f>
        <v>0</v>
      </c>
      <c r="BK23" s="1043">
        <f>SUM(BL23:BO23)</f>
        <v>0</v>
      </c>
      <c r="BL23" s="1033">
        <f>'Баланс энергии'!BL24</f>
        <v>0</v>
      </c>
      <c r="BM23" s="1033">
        <f>'Баланс энергии'!BM24</f>
        <v>0</v>
      </c>
      <c r="BN23" s="1033">
        <f>'Баланс энергии'!BN24</f>
        <v>0</v>
      </c>
      <c r="BO23" s="1033">
        <f>'Баланс энергии'!BO24</f>
        <v>0</v>
      </c>
    </row>
    <row r="24" spans="1:67" ht="16.5" thickBot="1">
      <c r="A24" s="1044"/>
      <c r="B24" s="1045" t="s">
        <v>208</v>
      </c>
      <c r="C24" s="1046"/>
      <c r="D24" s="1047">
        <f>D8-D18-D20-D22-D23-E11-F11-G11</f>
        <v>0</v>
      </c>
      <c r="E24" s="1047">
        <f>E8-E18-E20-E22-E23-F12-G12</f>
        <v>0</v>
      </c>
      <c r="F24" s="1047">
        <f>F8-F18-F20-F22-F23-G13</f>
        <v>0</v>
      </c>
      <c r="G24" s="1048">
        <f>G8-G18-G20-G22-G23</f>
        <v>0</v>
      </c>
      <c r="H24" s="1046"/>
      <c r="I24" s="1047">
        <f>I8-I18-I20-I22-I23-J11-K11-L11</f>
        <v>0</v>
      </c>
      <c r="J24" s="1047">
        <f>J8-J18-J20-J22-J23-K12-L12</f>
        <v>0</v>
      </c>
      <c r="K24" s="1047">
        <f>K8-K18-K20-K22-K23-L13</f>
        <v>0</v>
      </c>
      <c r="L24" s="1048">
        <f>L8-L18-L20-L22-L23</f>
        <v>0</v>
      </c>
      <c r="M24" s="1046"/>
      <c r="N24" s="1047">
        <f>N8-N18-N20-N22-N23-O11-P11-Q11</f>
        <v>0</v>
      </c>
      <c r="O24" s="1047">
        <f>O8-O18-O20-O22-O23-P12-Q12</f>
        <v>0</v>
      </c>
      <c r="P24" s="1047">
        <f>P8-P18-P20-P22-P23-Q13</f>
        <v>7.28583859910259E-17</v>
      </c>
      <c r="Q24" s="1048">
        <f>Q8-Q18-Q20-Q22-Q23</f>
        <v>-3.469446951953614E-18</v>
      </c>
      <c r="R24" s="1046"/>
      <c r="S24" s="1047">
        <f>S8-S18-S20-S22-S23-T11-U11-V11</f>
        <v>0</v>
      </c>
      <c r="T24" s="1047">
        <f>T8-T18-T20-T22-T23-U12-V12</f>
        <v>0</v>
      </c>
      <c r="U24" s="1047">
        <f>U8-U18-U20-U22-U23-V13</f>
        <v>-1.5265566588595902E-16</v>
      </c>
      <c r="V24" s="1048">
        <f>V8-V18-V20-V22-V23</f>
        <v>6.938893903907228E-18</v>
      </c>
      <c r="W24" s="1046"/>
      <c r="X24" s="1047">
        <f>X8-X18-X20-X22-X23-Y11-Z11-AA11</f>
        <v>0</v>
      </c>
      <c r="Y24" s="1047">
        <f>Y8-Y18-Y20-Y22-Y23-Z12-AA12</f>
        <v>0</v>
      </c>
      <c r="Z24" s="1047">
        <f>Z8-Z18-Z20-Z22-Z23-AA13</f>
        <v>9.71445146547012E-17</v>
      </c>
      <c r="AA24" s="1048">
        <f>AA8-AA18-AA20-AA22-AA23</f>
        <v>0</v>
      </c>
      <c r="AB24" s="1046"/>
      <c r="AC24" s="1047">
        <f>AC8-AC18-AC20-AC22-AC23-AD11-AE11-AF11</f>
        <v>0</v>
      </c>
      <c r="AD24" s="1047">
        <f>AD8-AD18-AD20-AD22-AD23-AE12-AF12</f>
        <v>0</v>
      </c>
      <c r="AE24" s="1047">
        <f>AE8-AE18-AE20-AE22-AE23-AF13</f>
        <v>1.1102230246251565E-16</v>
      </c>
      <c r="AF24" s="1048">
        <f>AF8-AF18-AF20-AF22-AF23</f>
        <v>0</v>
      </c>
      <c r="AG24" s="1046"/>
      <c r="AH24" s="1047">
        <f>AH8-AH18-AH20-AH22-AH23-AI11-AJ11-AK11</f>
        <v>0</v>
      </c>
      <c r="AI24" s="1047">
        <f>AI8-AI18-AI20-AI22-AI23-AJ12-AK12</f>
        <v>0</v>
      </c>
      <c r="AJ24" s="1047">
        <f>AJ8-AJ18-AJ20-AJ22-AJ23-AK13</f>
        <v>0</v>
      </c>
      <c r="AK24" s="1048">
        <f>AK8-AK18-AK20-AK22-AK23</f>
        <v>0</v>
      </c>
      <c r="AL24" s="1046"/>
      <c r="AM24" s="1047">
        <f>AM8-AM18-AM20-AM22-AM23-AN11-AO11-AP11</f>
        <v>0</v>
      </c>
      <c r="AN24" s="1047">
        <f>AN8-AN18-AN20-AN22-AN23-AO12-AP12</f>
        <v>0</v>
      </c>
      <c r="AO24" s="1047">
        <f>AO8-AO18-AO20-AO22-AO23-AP13</f>
        <v>-5.551115123125783E-17</v>
      </c>
      <c r="AP24" s="1048">
        <f>AP8-AP18-AP20-AP22-AP23</f>
        <v>-6.938893903907228E-18</v>
      </c>
      <c r="AQ24" s="1046"/>
      <c r="AR24" s="1047">
        <f>AR8-AR18-AR20-AR22-AR23-AS11-AT11-AU11</f>
        <v>0</v>
      </c>
      <c r="AS24" s="1047">
        <f>AS8-AS18-AS20-AS22-AS23-AT12-AU12</f>
        <v>0</v>
      </c>
      <c r="AT24" s="1047">
        <f>AT8-AT18-AT20-AT22-AT23-AU13</f>
        <v>7.632783294297951E-17</v>
      </c>
      <c r="AU24" s="1048">
        <f>AU8-AU18-AU20-AU22-AU23</f>
        <v>0</v>
      </c>
      <c r="AV24" s="1046"/>
      <c r="AW24" s="1047">
        <f>AW8-AW18-AW20-AW22-AW23-AX11-AY11-AZ11</f>
        <v>0</v>
      </c>
      <c r="AX24" s="1047">
        <f>AX8-AX18-AX20-AX22-AX23-AY12-AZ12</f>
        <v>0</v>
      </c>
      <c r="AY24" s="1047">
        <f>AY8-AY18-AY20-AY22-AY23-AZ13</f>
        <v>0</v>
      </c>
      <c r="AZ24" s="1048">
        <f>AZ8-AZ18-AZ20-AZ22-AZ23</f>
        <v>0</v>
      </c>
      <c r="BA24" s="1046"/>
      <c r="BB24" s="1047">
        <f>BB8-BB18-BB20-BB22-BB23-BC11-BD11-BE11</f>
        <v>0</v>
      </c>
      <c r="BC24" s="1047">
        <f>BC8-BC18-BC20-BC22-BC23-BD12-BE12</f>
        <v>0</v>
      </c>
      <c r="BD24" s="1047">
        <f>BD8-BD18-BD20-BD22-BD23-BE13</f>
        <v>0</v>
      </c>
      <c r="BE24" s="1048">
        <f>BE8-BE18-BE20-BE22-BE23</f>
        <v>0</v>
      </c>
      <c r="BF24" s="1046"/>
      <c r="BG24" s="1047">
        <f>BG8-BG18-BG20-BG22-BG23-BH11-BI11-BJ11</f>
        <v>0</v>
      </c>
      <c r="BH24" s="1047">
        <f>BH8-BH18-BH20-BH22-BH23-BI12-BJ12</f>
        <v>0</v>
      </c>
      <c r="BI24" s="1047">
        <f>BI8-BI18-BI20-BI22-BI23-BJ13</f>
        <v>0</v>
      </c>
      <c r="BJ24" s="1048">
        <f>BJ8-BJ18-BJ20-BJ22-BJ23</f>
        <v>0</v>
      </c>
      <c r="BK24" s="1046"/>
      <c r="BL24" s="1047">
        <f>BL8-BL18-BL20-BL22-BL23-BM11-BN11-BO11</f>
        <v>0</v>
      </c>
      <c r="BM24" s="1047">
        <f>BM8-BM18-BM20-BM22-BM23-BN12-BO12</f>
        <v>0</v>
      </c>
      <c r="BN24" s="1047">
        <f>BN8-BN18-BN20-BN22-BN23-BO13</f>
        <v>0</v>
      </c>
      <c r="BO24" s="1048">
        <f>BO8-BO18-BO20-BO22-BO23</f>
        <v>0</v>
      </c>
    </row>
  </sheetData>
  <sheetProtection password="D8BF" sheet="1" objects="1"/>
  <protectedRanges>
    <protectedRange sqref="G11:G13 E11:F11 F12 D14:G17 D19:G20 D22:G23 L11:L13 J11:K11 K12 I14:L17 I19:L20 I22:L23 Q11:Q13 O11:P11 P12 N14:Q17 N19:Q20 N22:Q23 V11:V13 T11:U11 U12 S14:V17 S19:V20 S22:V23 AA11:AA13 Y11:Z11 Z12 X14:AA17 X19:AA20 X22:AA23 AF11:AF13 AD11:AE11 AE12 AC14:AF17 AC19:AF20 AC22:AF23 AK11:AK13 AI11:AJ11 AJ12 AH14:AK17 AH19:AK20 AH22:AK23 AP11:AP13 AN11:AO11 AO12 AM14:AP17 AM19:AP20 AM22:AP23 AU11:AU13 AS11:AT11 AT12 AR14:AU17 AR19:AU20 AR22:AU23 AZ11:AZ13 AX11:AY11 AY12 AW14:AZ17 AW19:AZ20 AW22:AZ23 BE11:BE13 BC11:BD11 BD12 BB14:BE17 BB19:BE20 BB22:BE23 BJ11:BJ13 BH11:BI11 BI12 BG14:BJ17 BG19:BJ20 BG22:BJ23 BO11:BO13 BM11:BN11 BN12 BL14:BO17 BL19:BO20 BL22:BO23" name="Диапазон1"/>
  </protectedRanges>
  <mergeCells count="18">
    <mergeCell ref="AV5:AZ5"/>
    <mergeCell ref="AJ1:AK1"/>
    <mergeCell ref="AJ2:AK2"/>
    <mergeCell ref="A3:AK3"/>
    <mergeCell ref="A5:A6"/>
    <mergeCell ref="B5:B6"/>
    <mergeCell ref="C5:G5"/>
    <mergeCell ref="H5:L5"/>
    <mergeCell ref="BF5:BJ5"/>
    <mergeCell ref="BK5:BO5"/>
    <mergeCell ref="M5:Q5"/>
    <mergeCell ref="R5:V5"/>
    <mergeCell ref="W5:AA5"/>
    <mergeCell ref="AB5:AF5"/>
    <mergeCell ref="AG5:AK5"/>
    <mergeCell ref="BA5:BE5"/>
    <mergeCell ref="AL5:AP5"/>
    <mergeCell ref="AQ5:A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5"/>
  <dimension ref="A1:I85"/>
  <sheetViews>
    <sheetView view="pageBreakPreview" zoomScaleNormal="80" zoomScaleSheetLayoutView="100" zoomScalePageLayoutView="0" workbookViewId="0" topLeftCell="A1">
      <pane xSplit="3" ySplit="9" topLeftCell="D7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2.75" outlineLevelCol="1"/>
  <cols>
    <col min="1" max="1" width="4.625" style="8" customWidth="1"/>
    <col min="2" max="2" width="53.125" style="8" customWidth="1"/>
    <col min="3" max="3" width="11.75390625" style="65" customWidth="1"/>
    <col min="4" max="4" width="13.375" style="8" customWidth="1"/>
    <col min="5" max="5" width="11.875" style="8" customWidth="1"/>
    <col min="6" max="6" width="13.625" style="8" customWidth="1"/>
    <col min="7" max="7" width="12.25390625" style="8" customWidth="1"/>
    <col min="8" max="8" width="12.625" style="8" hidden="1" customWidth="1" outlineLevel="1"/>
    <col min="9" max="9" width="9.125" style="8" customWidth="1" collapsed="1"/>
    <col min="10" max="16384" width="9.125" style="8" customWidth="1"/>
  </cols>
  <sheetData>
    <row r="1" spans="1:8" ht="19.5" customHeight="1">
      <c r="A1" s="2"/>
      <c r="B1" s="2"/>
      <c r="C1" s="416"/>
      <c r="D1" s="2"/>
      <c r="E1" s="2"/>
      <c r="F1" s="2"/>
      <c r="G1" s="2"/>
      <c r="H1" s="2"/>
    </row>
    <row r="2" spans="1:8" s="386" customFormat="1" ht="65.25" customHeight="1">
      <c r="A2" s="1365" t="s">
        <v>546</v>
      </c>
      <c r="B2" s="1365"/>
      <c r="C2" s="1365"/>
      <c r="D2" s="1365"/>
      <c r="E2" s="1365"/>
      <c r="F2" s="1365"/>
      <c r="G2" s="1365"/>
      <c r="H2" s="1365"/>
    </row>
    <row r="3" spans="1:8" s="386" customFormat="1" ht="26.25" customHeight="1">
      <c r="A3" s="1369" t="str">
        <f>Анкета!C11</f>
        <v>ОАО "Владимирский завод железобетонных изделий"</v>
      </c>
      <c r="B3" s="1369"/>
      <c r="C3" s="1369"/>
      <c r="D3" s="1369"/>
      <c r="E3" s="1369"/>
      <c r="F3" s="1369"/>
      <c r="G3" s="1369"/>
      <c r="H3" s="1369"/>
    </row>
    <row r="4" spans="1:8" s="386" customFormat="1" ht="26.25" customHeight="1">
      <c r="A4" s="1369">
        <f>Анкета!C13</f>
        <v>0</v>
      </c>
      <c r="B4" s="1369"/>
      <c r="C4" s="1369"/>
      <c r="D4" s="1369"/>
      <c r="E4" s="1369"/>
      <c r="F4" s="1369"/>
      <c r="G4" s="1369"/>
      <c r="H4" s="1369"/>
    </row>
    <row r="5" ht="13.5" thickBot="1"/>
    <row r="6" spans="1:8" ht="15" customHeight="1" thickBot="1">
      <c r="A6" s="1239" t="s">
        <v>43</v>
      </c>
      <c r="B6" s="1245" t="s">
        <v>31</v>
      </c>
      <c r="C6" s="1371" t="s">
        <v>313</v>
      </c>
      <c r="D6" s="1240" t="s">
        <v>301</v>
      </c>
      <c r="E6" s="1240"/>
      <c r="F6" s="568" t="s">
        <v>304</v>
      </c>
      <c r="G6" s="1366" t="s">
        <v>305</v>
      </c>
      <c r="H6" s="1233"/>
    </row>
    <row r="7" spans="1:8" ht="26.25" thickBot="1">
      <c r="A7" s="1373"/>
      <c r="B7" s="1246"/>
      <c r="C7" s="1372"/>
      <c r="D7" s="570" t="s">
        <v>456</v>
      </c>
      <c r="E7" s="557" t="s">
        <v>457</v>
      </c>
      <c r="F7" s="570" t="s">
        <v>459</v>
      </c>
      <c r="G7" s="570" t="s">
        <v>460</v>
      </c>
      <c r="H7" s="570" t="s">
        <v>461</v>
      </c>
    </row>
    <row r="8" spans="1:8" s="188" customFormat="1" ht="13.5" customHeight="1" thickBot="1">
      <c r="A8" s="612">
        <v>1</v>
      </c>
      <c r="B8" s="413">
        <v>2</v>
      </c>
      <c r="C8" s="639">
        <v>3</v>
      </c>
      <c r="D8" s="618">
        <v>4</v>
      </c>
      <c r="E8" s="618">
        <v>5</v>
      </c>
      <c r="F8" s="618">
        <v>6</v>
      </c>
      <c r="G8" s="618">
        <v>7</v>
      </c>
      <c r="H8" s="618">
        <v>8</v>
      </c>
    </row>
    <row r="9" spans="1:8" ht="21" customHeight="1" thickBot="1">
      <c r="A9" s="1360" t="s">
        <v>310</v>
      </c>
      <c r="B9" s="1362"/>
      <c r="C9" s="1361"/>
      <c r="D9" s="1361"/>
      <c r="E9" s="1362"/>
      <c r="F9" s="1362"/>
      <c r="G9" s="1362"/>
      <c r="H9" s="1362"/>
    </row>
    <row r="10" spans="1:8" ht="17.25" customHeight="1">
      <c r="A10" s="717">
        <v>1</v>
      </c>
      <c r="B10" s="714" t="s">
        <v>407</v>
      </c>
      <c r="C10" s="934" t="s">
        <v>12</v>
      </c>
      <c r="D10" s="723">
        <f>'Подконтрольные расходы'!D24*'Долгосрочные параметры рег-я'!D28/'Долгосрочные параметры рег-я'!D27</f>
        <v>463.54518298444594</v>
      </c>
      <c r="E10" s="732" t="s">
        <v>96</v>
      </c>
      <c r="F10" s="719" t="s">
        <v>106</v>
      </c>
      <c r="G10" s="719" t="s">
        <v>106</v>
      </c>
      <c r="H10" s="724" t="s">
        <v>106</v>
      </c>
    </row>
    <row r="11" spans="1:8" ht="17.25" customHeight="1">
      <c r="A11" s="425">
        <v>2</v>
      </c>
      <c r="B11" s="426" t="s">
        <v>411</v>
      </c>
      <c r="C11" s="404" t="s">
        <v>15</v>
      </c>
      <c r="D11" s="908">
        <f>'Подконтрольные расходы'!D8</f>
        <v>0.01</v>
      </c>
      <c r="E11" s="908" t="s">
        <v>96</v>
      </c>
      <c r="F11" s="908">
        <f>'Подконтрольные расходы'!F8</f>
        <v>0.01</v>
      </c>
      <c r="G11" s="908">
        <f>'Подконтрольные расходы'!G8</f>
        <v>0.01</v>
      </c>
      <c r="H11" s="725">
        <f>'Подконтрольные расходы'!H8</f>
        <v>0.01</v>
      </c>
    </row>
    <row r="12" spans="1:8" ht="33.75" customHeight="1">
      <c r="A12" s="425">
        <v>3</v>
      </c>
      <c r="B12" s="426" t="s">
        <v>409</v>
      </c>
      <c r="C12" s="404" t="s">
        <v>320</v>
      </c>
      <c r="D12" s="497">
        <f>'Подконтрольные расходы'!D9</f>
        <v>0.75</v>
      </c>
      <c r="E12" s="497" t="s">
        <v>96</v>
      </c>
      <c r="F12" s="497">
        <f>'Подконтрольные расходы'!F9</f>
        <v>0.75</v>
      </c>
      <c r="G12" s="497">
        <f>'Подконтрольные расходы'!G9</f>
        <v>0.75</v>
      </c>
      <c r="H12" s="722">
        <f>'Подконтрольные расходы'!H9</f>
        <v>0.75</v>
      </c>
    </row>
    <row r="13" spans="1:8" ht="55.5" customHeight="1">
      <c r="A13" s="425">
        <v>4</v>
      </c>
      <c r="B13" s="426" t="s">
        <v>419</v>
      </c>
      <c r="C13" s="404" t="s">
        <v>15</v>
      </c>
      <c r="D13" s="720" t="s">
        <v>106</v>
      </c>
      <c r="E13" s="720" t="s">
        <v>96</v>
      </c>
      <c r="F13" s="720" t="s">
        <v>106</v>
      </c>
      <c r="G13" s="720" t="s">
        <v>106</v>
      </c>
      <c r="H13" s="720" t="s">
        <v>106</v>
      </c>
    </row>
    <row r="14" spans="1:8" ht="39.75" customHeight="1">
      <c r="A14" s="892"/>
      <c r="B14" s="729" t="s">
        <v>420</v>
      </c>
      <c r="C14" s="404" t="s">
        <v>15</v>
      </c>
      <c r="D14" s="720" t="s">
        <v>579</v>
      </c>
      <c r="E14" s="720" t="s">
        <v>96</v>
      </c>
      <c r="F14" s="720" t="s">
        <v>579</v>
      </c>
      <c r="G14" s="720" t="s">
        <v>579</v>
      </c>
      <c r="H14" s="720"/>
    </row>
    <row r="15" spans="1:8" ht="26.25" customHeight="1">
      <c r="A15" s="892"/>
      <c r="B15" s="729" t="s">
        <v>421</v>
      </c>
      <c r="C15" s="404" t="s">
        <v>15</v>
      </c>
      <c r="D15" s="721" t="s">
        <v>578</v>
      </c>
      <c r="E15" s="720" t="s">
        <v>96</v>
      </c>
      <c r="F15" s="721" t="s">
        <v>578</v>
      </c>
      <c r="G15" s="721" t="s">
        <v>578</v>
      </c>
      <c r="H15" s="721"/>
    </row>
    <row r="16" spans="1:8" ht="26.25" customHeight="1">
      <c r="A16" s="892">
        <v>5</v>
      </c>
      <c r="B16" s="729" t="s">
        <v>604</v>
      </c>
      <c r="C16" s="501" t="s">
        <v>598</v>
      </c>
      <c r="D16" s="957">
        <f>'Баланс энергии'!C18</f>
        <v>0.20579998443</v>
      </c>
      <c r="E16" s="957">
        <f>'Баланс энергии'!R18</f>
        <v>0.18800112210205402</v>
      </c>
      <c r="F16" s="957">
        <f>'Баланс энергии'!AG18</f>
        <v>0.18520109161999998</v>
      </c>
      <c r="G16" s="957">
        <f>'Баланс энергии'!AV18</f>
        <v>0.20272116808</v>
      </c>
      <c r="H16" s="961">
        <f>'Баланс энергии'!BK18</f>
        <v>0</v>
      </c>
    </row>
    <row r="17" spans="1:8" ht="26.25" customHeight="1">
      <c r="A17" s="892" t="s">
        <v>619</v>
      </c>
      <c r="B17" s="729" t="s">
        <v>605</v>
      </c>
      <c r="C17" s="501" t="s">
        <v>598</v>
      </c>
      <c r="D17" s="957">
        <f>'Баланс энергии (транзит)'!C18</f>
        <v>0</v>
      </c>
      <c r="E17" s="957">
        <f>'Баланс энергии (транзит)'!R18</f>
        <v>0</v>
      </c>
      <c r="F17" s="957">
        <f>'Баланс энергии (транзит)'!AG18</f>
        <v>0</v>
      </c>
      <c r="G17" s="957">
        <f>'Баланс энергии (транзит)'!AV18</f>
        <v>0</v>
      </c>
      <c r="H17" s="961">
        <f>'Баланс энергии (транзит)'!BK18</f>
        <v>0</v>
      </c>
    </row>
    <row r="18" spans="1:8" ht="26.25" customHeight="1">
      <c r="A18" s="892">
        <v>6</v>
      </c>
      <c r="B18" s="729" t="s">
        <v>540</v>
      </c>
      <c r="C18" s="501"/>
      <c r="D18" s="720" t="s">
        <v>106</v>
      </c>
      <c r="E18" s="720" t="s">
        <v>106</v>
      </c>
      <c r="F18" s="720" t="s">
        <v>106</v>
      </c>
      <c r="G18" s="720" t="s">
        <v>106</v>
      </c>
      <c r="H18" s="720" t="s">
        <v>106</v>
      </c>
    </row>
    <row r="19" spans="1:8" ht="26.25" customHeight="1">
      <c r="A19" s="892" t="s">
        <v>541</v>
      </c>
      <c r="B19" s="729" t="s">
        <v>422</v>
      </c>
      <c r="C19" s="501" t="s">
        <v>320</v>
      </c>
      <c r="D19" s="1115"/>
      <c r="E19" s="1115"/>
      <c r="F19" s="1115"/>
      <c r="G19" s="1115"/>
      <c r="H19" s="959"/>
    </row>
    <row r="20" spans="1:8" ht="26.25" customHeight="1">
      <c r="A20" s="892" t="s">
        <v>542</v>
      </c>
      <c r="B20" s="686" t="s">
        <v>544</v>
      </c>
      <c r="C20" s="501" t="s">
        <v>320</v>
      </c>
      <c r="D20" s="721" t="s">
        <v>96</v>
      </c>
      <c r="E20" s="721" t="s">
        <v>96</v>
      </c>
      <c r="F20" s="721"/>
      <c r="G20" s="721"/>
      <c r="H20" s="959"/>
    </row>
    <row r="21" spans="1:8" ht="26.25" customHeight="1" thickBot="1">
      <c r="A21" s="892" t="s">
        <v>543</v>
      </c>
      <c r="B21" s="958" t="s">
        <v>423</v>
      </c>
      <c r="C21" s="502" t="s">
        <v>320</v>
      </c>
      <c r="D21" s="1116"/>
      <c r="E21" s="1116"/>
      <c r="F21" s="1116"/>
      <c r="G21" s="1116"/>
      <c r="H21" s="960"/>
    </row>
    <row r="22" spans="1:8" ht="24.75" customHeight="1" thickBot="1">
      <c r="A22" s="1367" t="s">
        <v>311</v>
      </c>
      <c r="B22" s="1368"/>
      <c r="C22" s="1368"/>
      <c r="D22" s="1368"/>
      <c r="E22" s="1368"/>
      <c r="F22" s="1368"/>
      <c r="G22" s="1368"/>
      <c r="H22" s="1368"/>
    </row>
    <row r="23" spans="1:8" ht="15.75" customHeight="1">
      <c r="A23" s="390">
        <v>1</v>
      </c>
      <c r="B23" s="1056" t="s">
        <v>408</v>
      </c>
      <c r="C23" s="392" t="s">
        <v>15</v>
      </c>
      <c r="D23" s="908" t="s">
        <v>106</v>
      </c>
      <c r="E23" s="908" t="s">
        <v>106</v>
      </c>
      <c r="F23" s="908">
        <f>'Подконтрольные расходы'!F10</f>
        <v>0.071</v>
      </c>
      <c r="G23" s="908">
        <f>'Подконтрольные расходы'!G10</f>
        <v>0.054</v>
      </c>
      <c r="H23" s="725">
        <f>'Подконтрольные расходы'!H10</f>
        <v>0.054</v>
      </c>
    </row>
    <row r="24" spans="1:8" ht="17.25" customHeight="1">
      <c r="A24" s="393">
        <v>2</v>
      </c>
      <c r="B24" s="1056" t="s">
        <v>410</v>
      </c>
      <c r="C24" s="395" t="s">
        <v>323</v>
      </c>
      <c r="D24" s="497">
        <f>'Подконтрольные расходы'!D11</f>
        <v>147.84699999999998</v>
      </c>
      <c r="E24" s="497" t="str">
        <f>'Подконтрольные расходы'!E11</f>
        <v>Х</v>
      </c>
      <c r="F24" s="497">
        <f>'Подконтрольные расходы'!F11</f>
        <v>147.84699999999998</v>
      </c>
      <c r="G24" s="497">
        <f>'Подконтрольные расходы'!G11</f>
        <v>147.84699999999998</v>
      </c>
      <c r="H24" s="722">
        <f>'Подконтрольные расходы'!H11</f>
        <v>0</v>
      </c>
    </row>
    <row r="25" spans="1:8" ht="17.25" customHeight="1">
      <c r="A25" s="393">
        <v>3</v>
      </c>
      <c r="B25" s="1056" t="s">
        <v>406</v>
      </c>
      <c r="C25" s="395" t="s">
        <v>12</v>
      </c>
      <c r="D25" s="497">
        <f>D62</f>
        <v>443.2105</v>
      </c>
      <c r="E25" s="497">
        <f>E62</f>
        <v>411.234</v>
      </c>
      <c r="F25" s="497">
        <f>F62</f>
        <v>369.0645</v>
      </c>
      <c r="G25" s="497">
        <f>G62</f>
        <v>386.08050000000003</v>
      </c>
      <c r="H25" s="722">
        <f>H62</f>
        <v>0</v>
      </c>
    </row>
    <row r="26" spans="1:8" ht="15.75" customHeight="1">
      <c r="A26" s="393">
        <v>5</v>
      </c>
      <c r="B26" s="1056" t="s">
        <v>555</v>
      </c>
      <c r="C26" s="395" t="s">
        <v>300</v>
      </c>
      <c r="D26" s="907">
        <f>'Баланс мощности'!C8</f>
        <v>2.0300000000000002</v>
      </c>
      <c r="E26" s="907">
        <f>'Баланс мощности'!R8</f>
        <v>2.03</v>
      </c>
      <c r="F26" s="907">
        <f>'Баланс мощности'!AG8</f>
        <v>2.0258</v>
      </c>
      <c r="G26" s="907">
        <f>'Баланс мощности'!AV8</f>
        <v>2.03</v>
      </c>
      <c r="H26" s="953">
        <f>'Баланс мощности'!BK8</f>
        <v>0</v>
      </c>
    </row>
    <row r="27" spans="1:8" ht="12.75">
      <c r="A27" s="393">
        <v>6</v>
      </c>
      <c r="B27" s="1056" t="s">
        <v>607</v>
      </c>
      <c r="C27" s="395" t="s">
        <v>321</v>
      </c>
      <c r="D27" s="907">
        <f>'Баланс энергии'!C21</f>
        <v>4.6932000155699996</v>
      </c>
      <c r="E27" s="907">
        <f>'Баланс энергии'!R21</f>
        <v>4.454898877897946</v>
      </c>
      <c r="F27" s="907">
        <f>'Баланс энергии'!AG21</f>
        <v>4.714798908380001</v>
      </c>
      <c r="G27" s="907">
        <f>'Баланс энергии'!AV21</f>
        <v>4.69727883192</v>
      </c>
      <c r="H27" s="953">
        <f>'Баланс энергии'!BK21</f>
        <v>0</v>
      </c>
    </row>
    <row r="28" spans="1:8" ht="33" customHeight="1">
      <c r="A28" s="393" t="s">
        <v>541</v>
      </c>
      <c r="B28" s="1056" t="s">
        <v>606</v>
      </c>
      <c r="C28" s="395" t="s">
        <v>321</v>
      </c>
      <c r="D28" s="907">
        <f>'Баланс энергии'!C23+'Баланс энергии'!C24</f>
        <v>1.8961999999999999</v>
      </c>
      <c r="E28" s="907">
        <f>'Баланс энергии'!R23+'Баланс энергии'!R24</f>
        <v>1.755</v>
      </c>
      <c r="F28" s="907">
        <f>'Баланс энергии'!AG23+'Баланс энергии'!AG24</f>
        <v>3.17</v>
      </c>
      <c r="G28" s="907">
        <f>'Баланс энергии'!AV23+'Баланс энергии'!AV24</f>
        <v>2.1705</v>
      </c>
      <c r="H28" s="953">
        <f>'Баланс энергии'!BK23+'Баланс энергии'!BK24</f>
        <v>0</v>
      </c>
    </row>
    <row r="29" spans="1:8" ht="29.25" customHeight="1" thickBot="1">
      <c r="A29" s="396">
        <v>7</v>
      </c>
      <c r="B29" s="1056" t="s">
        <v>374</v>
      </c>
      <c r="C29" s="398" t="s">
        <v>322</v>
      </c>
      <c r="D29" s="498">
        <f>'НВВ на потери'!D10</f>
        <v>0</v>
      </c>
      <c r="E29" s="498">
        <f>'НВВ на потери'!G10</f>
        <v>0</v>
      </c>
      <c r="F29" s="498">
        <f>'НВВ на потери'!J10</f>
        <v>0</v>
      </c>
      <c r="G29" s="498">
        <f>'НВВ на потери'!M10</f>
        <v>0</v>
      </c>
      <c r="H29" s="954">
        <f>'НВВ на потери'!P10</f>
        <v>0</v>
      </c>
    </row>
    <row r="30" spans="1:8" ht="21" customHeight="1" thickBot="1">
      <c r="A30" s="1363" t="s">
        <v>402</v>
      </c>
      <c r="B30" s="1362"/>
      <c r="C30" s="1362"/>
      <c r="D30" s="1362"/>
      <c r="E30" s="1362"/>
      <c r="F30" s="1362"/>
      <c r="G30" s="1362"/>
      <c r="H30" s="1362"/>
    </row>
    <row r="31" spans="1:8" ht="18.75" customHeight="1">
      <c r="A31" s="705">
        <v>1</v>
      </c>
      <c r="B31" s="738" t="s">
        <v>329</v>
      </c>
      <c r="C31" s="718" t="s">
        <v>330</v>
      </c>
      <c r="D31" s="723">
        <f>IF(D27=0,0,D46/D27/10)</f>
        <v>24.44600690773368</v>
      </c>
      <c r="E31" s="723">
        <f>IF(E27=0,0,E46/E27/10)</f>
        <v>36.01877492575395</v>
      </c>
      <c r="F31" s="723">
        <f>IF(F27=0,0,F46/F27/10)</f>
        <v>25.801115607239705</v>
      </c>
      <c r="G31" s="723">
        <f>IF(G27=0,0,G46/G27/10)</f>
        <v>27.022848329443992</v>
      </c>
      <c r="H31" s="724">
        <f>IF(H27=0,0,H46/H27/10)</f>
        <v>0</v>
      </c>
    </row>
    <row r="32" spans="1:8" ht="31.5" customHeight="1">
      <c r="A32" s="390">
        <v>2</v>
      </c>
      <c r="B32" s="505" t="s">
        <v>567</v>
      </c>
      <c r="C32" s="392" t="s">
        <v>15</v>
      </c>
      <c r="D32" s="962" t="s">
        <v>96</v>
      </c>
      <c r="E32" s="962" t="s">
        <v>96</v>
      </c>
      <c r="F32" s="962" t="s">
        <v>96</v>
      </c>
      <c r="G32" s="908">
        <f>IF(G33=0,0,G60/G33)</f>
        <v>0</v>
      </c>
      <c r="H32" s="725">
        <f>IF(H33=0,0,H60/H33)</f>
        <v>0</v>
      </c>
    </row>
    <row r="33" spans="1:8" ht="24" customHeight="1">
      <c r="A33" s="390">
        <v>3</v>
      </c>
      <c r="B33" s="505" t="s">
        <v>441</v>
      </c>
      <c r="C33" s="392" t="s">
        <v>12</v>
      </c>
      <c r="D33" s="720" t="s">
        <v>96</v>
      </c>
      <c r="E33" s="720" t="s">
        <v>96</v>
      </c>
      <c r="F33" s="720" t="s">
        <v>96</v>
      </c>
      <c r="G33" s="497">
        <f>G74-G60-'Налог на прибыль'!E19-'Услуги ФСК'!G16-'Аренда имущества'!E7-'Аренда имущества'!E30</f>
        <v>1620.65303436082</v>
      </c>
      <c r="H33" s="722">
        <f>H74-H60-'Налог на прибыль'!F19-'Услуги ФСК'!J16-'Аренда имущества'!F7-'Аренда имущества'!F30</f>
        <v>-109.16536640979501</v>
      </c>
    </row>
    <row r="34" spans="1:8" ht="17.25" customHeight="1">
      <c r="A34" s="393">
        <v>4</v>
      </c>
      <c r="B34" s="394" t="s">
        <v>412</v>
      </c>
      <c r="C34" s="395" t="s">
        <v>15</v>
      </c>
      <c r="D34" s="908" t="str">
        <f>'Подконтрольные расходы'!D12</f>
        <v>-</v>
      </c>
      <c r="E34" s="908" t="str">
        <f>'Подконтрольные расходы'!E12</f>
        <v>Х</v>
      </c>
      <c r="F34" s="908">
        <f>'Подконтрольные расходы'!F12</f>
        <v>0</v>
      </c>
      <c r="G34" s="908">
        <f>'Подконтрольные расходы'!G12</f>
        <v>0</v>
      </c>
      <c r="H34" s="725">
        <f>'Подконтрольные расходы'!H12</f>
        <v>-1</v>
      </c>
    </row>
    <row r="35" spans="1:8" ht="30.75" customHeight="1" thickBot="1">
      <c r="A35" s="396">
        <v>5</v>
      </c>
      <c r="B35" s="969" t="s">
        <v>436</v>
      </c>
      <c r="C35" s="398" t="s">
        <v>320</v>
      </c>
      <c r="D35" s="895" t="str">
        <f>'Подконтрольные расходы'!D13</f>
        <v>-</v>
      </c>
      <c r="E35" s="895" t="str">
        <f>'Подконтрольные расходы'!E13</f>
        <v>Х</v>
      </c>
      <c r="F35" s="895">
        <f>'Подконтрольные расходы'!F13</f>
        <v>1.06029</v>
      </c>
      <c r="G35" s="895">
        <f>'Подконтрольные расходы'!G13</f>
        <v>1.04346</v>
      </c>
      <c r="H35" s="899">
        <f>'Подконтрольные расходы'!H13</f>
        <v>0.260865</v>
      </c>
    </row>
    <row r="36" spans="1:8" ht="24.75" customHeight="1" thickBot="1">
      <c r="A36" s="1363" t="s">
        <v>405</v>
      </c>
      <c r="B36" s="1362"/>
      <c r="C36" s="1362"/>
      <c r="D36" s="1364"/>
      <c r="E36" s="1364"/>
      <c r="F36" s="1364"/>
      <c r="G36" s="1364"/>
      <c r="H36" s="1364"/>
    </row>
    <row r="37" spans="1:8" ht="12.75">
      <c r="A37" s="893">
        <v>1</v>
      </c>
      <c r="B37" s="738" t="s">
        <v>6</v>
      </c>
      <c r="C37" s="718" t="s">
        <v>12</v>
      </c>
      <c r="D37" s="1061">
        <f>'Подконтрольные расходы'!D15</f>
        <v>1066.7</v>
      </c>
      <c r="E37" s="975">
        <f>'Подконтрольные расходы'!E15</f>
        <v>1243.6</v>
      </c>
      <c r="F37" s="975">
        <f>'Подконтрольные расходы'!F15</f>
        <v>1131.011343</v>
      </c>
      <c r="G37" s="975">
        <f>'Подконтрольные расходы'!G15</f>
        <v>1180.16509596678</v>
      </c>
      <c r="H37" s="1062">
        <f>'Подконтрольные расходы'!H15</f>
        <v>295.041273991695</v>
      </c>
    </row>
    <row r="38" spans="1:8" ht="12.75">
      <c r="A38" s="405">
        <v>2</v>
      </c>
      <c r="B38" s="394" t="s">
        <v>162</v>
      </c>
      <c r="C38" s="395" t="s">
        <v>12</v>
      </c>
      <c r="D38" s="974">
        <f>'Подконтрольные расходы'!D16</f>
        <v>43.9</v>
      </c>
      <c r="E38" s="871">
        <f>'Подконтрольные расходы'!E16</f>
        <v>239.3</v>
      </c>
      <c r="F38" s="871">
        <f>'Подконтрольные расходы'!F16</f>
        <v>46.546730999999994</v>
      </c>
      <c r="G38" s="871">
        <f>'Подконтрольные расходы'!G16</f>
        <v>48.56965192926</v>
      </c>
      <c r="H38" s="1063">
        <f>'Подконтрольные расходы'!H16</f>
        <v>12.142412982315</v>
      </c>
    </row>
    <row r="39" spans="1:8" ht="12.75">
      <c r="A39" s="405">
        <v>3</v>
      </c>
      <c r="B39" s="394" t="s">
        <v>331</v>
      </c>
      <c r="C39" s="395" t="s">
        <v>12</v>
      </c>
      <c r="D39" s="974">
        <f>'Подконтрольные расходы'!D17</f>
        <v>0</v>
      </c>
      <c r="E39" s="871">
        <f>'Подконтрольные расходы'!E17</f>
        <v>86.6</v>
      </c>
      <c r="F39" s="871">
        <f>'Подконтрольные расходы'!F17</f>
        <v>0</v>
      </c>
      <c r="G39" s="871">
        <f>'Подконтрольные расходы'!G17</f>
        <v>0</v>
      </c>
      <c r="H39" s="1063">
        <f>'Подконтрольные расходы'!H17</f>
        <v>0</v>
      </c>
    </row>
    <row r="40" spans="1:8" ht="12.75">
      <c r="A40" s="405" t="s">
        <v>353</v>
      </c>
      <c r="B40" s="394" t="s">
        <v>613</v>
      </c>
      <c r="C40" s="395" t="s">
        <v>12</v>
      </c>
      <c r="D40" s="974">
        <f>'Подконтрольные расходы'!D18</f>
        <v>10.4</v>
      </c>
      <c r="E40" s="871">
        <f>'Подконтрольные расходы'!E18</f>
        <v>35.1</v>
      </c>
      <c r="F40" s="871">
        <f>'Подконтрольные расходы'!F18</f>
        <v>11.027016</v>
      </c>
      <c r="G40" s="871">
        <f>'Подконтрольные расходы'!G18</f>
        <v>11.50625011536</v>
      </c>
      <c r="H40" s="1063">
        <f>'Подконтрольные расходы'!H18</f>
        <v>2.87656252884</v>
      </c>
    </row>
    <row r="41" spans="1:8" ht="12.75">
      <c r="A41" s="405" t="s">
        <v>344</v>
      </c>
      <c r="B41" s="394" t="s">
        <v>614</v>
      </c>
      <c r="C41" s="395" t="s">
        <v>12</v>
      </c>
      <c r="D41" s="974">
        <f>'Подконтрольные расходы'!D19</f>
        <v>26.3</v>
      </c>
      <c r="E41" s="871">
        <f>'Подконтрольные расходы'!E19</f>
        <v>0</v>
      </c>
      <c r="F41" s="871">
        <f>'Подконтрольные расходы'!F19</f>
        <v>27.885627</v>
      </c>
      <c r="G41" s="871">
        <f>'Подконтрольные расходы'!G19</f>
        <v>29.09753634942</v>
      </c>
      <c r="H41" s="1063">
        <f>'Подконтрольные расходы'!H19</f>
        <v>7.274384087355</v>
      </c>
    </row>
    <row r="42" spans="1:8" ht="25.5">
      <c r="A42" s="405" t="s">
        <v>345</v>
      </c>
      <c r="B42" s="394" t="s">
        <v>615</v>
      </c>
      <c r="C42" s="395" t="s">
        <v>12</v>
      </c>
      <c r="D42" s="974">
        <f>'Подконтрольные расходы'!D20</f>
        <v>0</v>
      </c>
      <c r="E42" s="871">
        <f>'Подконтрольные расходы'!E20</f>
        <v>0</v>
      </c>
      <c r="F42" s="871">
        <f>'Подконтрольные расходы'!F20</f>
        <v>0</v>
      </c>
      <c r="G42" s="871">
        <f>'Подконтрольные расходы'!G20</f>
        <v>0</v>
      </c>
      <c r="H42" s="1063">
        <f>'Подконтрольные расходы'!H20</f>
        <v>0</v>
      </c>
    </row>
    <row r="43" spans="1:8" ht="15.75" customHeight="1">
      <c r="A43" s="405" t="s">
        <v>344</v>
      </c>
      <c r="B43" s="394" t="s">
        <v>332</v>
      </c>
      <c r="C43" s="395" t="s">
        <v>12</v>
      </c>
      <c r="D43" s="974">
        <f>'Подконтрольные расходы'!D21</f>
        <v>0</v>
      </c>
      <c r="E43" s="871">
        <f>'Подконтрольные расходы'!E21</f>
        <v>0</v>
      </c>
      <c r="F43" s="871">
        <f>'Подконтрольные расходы'!F21</f>
        <v>0</v>
      </c>
      <c r="G43" s="871">
        <f>'Подконтрольные расходы'!G21</f>
        <v>0</v>
      </c>
      <c r="H43" s="1063">
        <f>'Подконтрольные расходы'!H21</f>
        <v>0</v>
      </c>
    </row>
    <row r="44" spans="1:8" ht="15" customHeight="1">
      <c r="A44" s="405" t="s">
        <v>355</v>
      </c>
      <c r="B44" s="394" t="s">
        <v>160</v>
      </c>
      <c r="C44" s="395" t="s">
        <v>12</v>
      </c>
      <c r="D44" s="974">
        <f>'Подконтрольные расходы'!D22</f>
        <v>0</v>
      </c>
      <c r="E44" s="871">
        <f>'Подконтрольные расходы'!E22</f>
        <v>0</v>
      </c>
      <c r="F44" s="871">
        <f>'Подконтрольные расходы'!F22</f>
        <v>0</v>
      </c>
      <c r="G44" s="871">
        <f>'Подконтрольные расходы'!G22</f>
        <v>0</v>
      </c>
      <c r="H44" s="1063">
        <f>'Подконтрольные расходы'!H22</f>
        <v>0</v>
      </c>
    </row>
    <row r="45" spans="1:8" ht="15.75" customHeight="1" thickBot="1">
      <c r="A45" s="405" t="s">
        <v>356</v>
      </c>
      <c r="B45" s="394" t="s">
        <v>333</v>
      </c>
      <c r="C45" s="731" t="s">
        <v>12</v>
      </c>
      <c r="D45" s="1064">
        <f>'Подконтрольные расходы'!D23</f>
        <v>0</v>
      </c>
      <c r="E45" s="1065">
        <f>'Подконтрольные расходы'!E23</f>
        <v>0</v>
      </c>
      <c r="F45" s="1065">
        <f>'Подконтрольные расходы'!F23</f>
        <v>0</v>
      </c>
      <c r="G45" s="1065">
        <f>'Подконтрольные расходы'!G23</f>
        <v>0</v>
      </c>
      <c r="H45" s="1066">
        <f>'Подконтрольные расходы'!H23</f>
        <v>0</v>
      </c>
    </row>
    <row r="46" spans="1:8" ht="26.25" thickBot="1">
      <c r="A46" s="610"/>
      <c r="B46" s="414" t="s">
        <v>618</v>
      </c>
      <c r="C46" s="1067" t="s">
        <v>12</v>
      </c>
      <c r="D46" s="1054">
        <f>'Подконтрольные расходы'!D24</f>
        <v>1147.3000000000002</v>
      </c>
      <c r="E46" s="1055">
        <f>'Подконтрольные расходы'!E24</f>
        <v>1604.5999999999997</v>
      </c>
      <c r="F46" s="1055">
        <f>'Подконтрольные расходы'!F24</f>
        <v>1216.4707169999997</v>
      </c>
      <c r="G46" s="1055">
        <f>'Подконтрольные расходы'!G24</f>
        <v>1269.33853436082</v>
      </c>
      <c r="H46" s="1068">
        <f>'Подконтрольные расходы'!H24</f>
        <v>317.334633590205</v>
      </c>
    </row>
    <row r="47" spans="1:8" ht="24.75" customHeight="1" thickBot="1">
      <c r="A47" s="1367" t="s">
        <v>404</v>
      </c>
      <c r="B47" s="1368"/>
      <c r="C47" s="1368"/>
      <c r="D47" s="1364"/>
      <c r="E47" s="1364"/>
      <c r="F47" s="1364"/>
      <c r="G47" s="1364"/>
      <c r="H47" s="1364"/>
    </row>
    <row r="48" spans="1:8" ht="16.5" customHeight="1">
      <c r="A48" s="403">
        <v>1</v>
      </c>
      <c r="B48" s="391" t="s">
        <v>334</v>
      </c>
      <c r="C48" s="404" t="s">
        <v>12</v>
      </c>
      <c r="D48" s="723">
        <f>'Свод по амортизации'!C14</f>
        <v>16.8</v>
      </c>
      <c r="E48" s="723">
        <f>'Свод по амортизации'!D14</f>
        <v>19.5</v>
      </c>
      <c r="F48" s="723">
        <f>'Свод по амортизации'!E14</f>
        <v>16.8</v>
      </c>
      <c r="G48" s="723">
        <f>'Свод по амортизации'!F14</f>
        <v>19.200000000000003</v>
      </c>
      <c r="H48" s="724">
        <f>'Свод по амортизации'!G14</f>
        <v>0</v>
      </c>
    </row>
    <row r="49" spans="1:8" ht="15.75" customHeight="1">
      <c r="A49" s="405">
        <v>2</v>
      </c>
      <c r="B49" s="394" t="s">
        <v>75</v>
      </c>
      <c r="C49" s="404" t="s">
        <v>12</v>
      </c>
      <c r="D49" s="497">
        <f>'Очисления на соц. нужды'!C13</f>
        <v>336.01050000000004</v>
      </c>
      <c r="E49" s="497">
        <f>'Очисления на соц. нужды'!D13</f>
        <v>391.734</v>
      </c>
      <c r="F49" s="497">
        <f>'Очисления на соц. нужды'!E13</f>
        <v>352.2645</v>
      </c>
      <c r="G49" s="497">
        <f>'Очисления на соц. нужды'!F13</f>
        <v>366.88050000000004</v>
      </c>
      <c r="H49" s="722">
        <f>'Очисления на соц. нужды'!G13</f>
        <v>0</v>
      </c>
    </row>
    <row r="50" spans="1:8" ht="30" customHeight="1">
      <c r="A50" s="405">
        <v>3</v>
      </c>
      <c r="B50" s="394" t="s">
        <v>335</v>
      </c>
      <c r="C50" s="404" t="s">
        <v>12</v>
      </c>
      <c r="D50" s="497">
        <f>'Сод.зданий и помещений'!B7</f>
        <v>0</v>
      </c>
      <c r="E50" s="497">
        <f>'Сод.зданий и помещений'!C7</f>
        <v>0</v>
      </c>
      <c r="F50" s="497">
        <f>'Сод.зданий и помещений'!D7</f>
        <v>0</v>
      </c>
      <c r="G50" s="497">
        <f>'Сод.зданий и помещений'!E7</f>
        <v>0</v>
      </c>
      <c r="H50" s="722">
        <f>'Сод.зданий и помещений'!F7</f>
        <v>0</v>
      </c>
    </row>
    <row r="51" spans="1:8" ht="15.75" customHeight="1">
      <c r="A51" s="405">
        <v>4</v>
      </c>
      <c r="B51" s="394" t="s">
        <v>336</v>
      </c>
      <c r="C51" s="404" t="s">
        <v>12</v>
      </c>
      <c r="D51" s="497">
        <f>SUM(D52:D56)</f>
        <v>0</v>
      </c>
      <c r="E51" s="497">
        <f>SUM(E52:E56)</f>
        <v>0</v>
      </c>
      <c r="F51" s="497">
        <f>SUM(F52:F56)</f>
        <v>0</v>
      </c>
      <c r="G51" s="497">
        <f>SUM(G52:G56)</f>
        <v>0</v>
      </c>
      <c r="H51" s="722">
        <f>SUM(H52:H56)</f>
        <v>0</v>
      </c>
    </row>
    <row r="52" spans="1:8" ht="16.5" customHeight="1">
      <c r="A52" s="405" t="s">
        <v>337</v>
      </c>
      <c r="B52" s="394" t="s">
        <v>339</v>
      </c>
      <c r="C52" s="404" t="s">
        <v>12</v>
      </c>
      <c r="D52" s="497">
        <f>'Плата за землю'!B15</f>
        <v>0</v>
      </c>
      <c r="E52" s="497">
        <f>'Плата за землю'!C15</f>
        <v>0</v>
      </c>
      <c r="F52" s="497">
        <f>'Плата за землю'!D15</f>
        <v>0</v>
      </c>
      <c r="G52" s="497">
        <f>'Плата за землю'!E15</f>
        <v>0</v>
      </c>
      <c r="H52" s="722">
        <f>'Плата за землю'!F15</f>
        <v>0</v>
      </c>
    </row>
    <row r="53" spans="1:8" ht="15.75" customHeight="1">
      <c r="A53" s="405" t="s">
        <v>338</v>
      </c>
      <c r="B53" s="394" t="s">
        <v>340</v>
      </c>
      <c r="C53" s="404" t="s">
        <v>12</v>
      </c>
      <c r="D53" s="497">
        <f>'Транспортный налог'!D16</f>
        <v>0</v>
      </c>
      <c r="E53" s="497">
        <f>'Транспортный налог'!F16</f>
        <v>0</v>
      </c>
      <c r="F53" s="497">
        <f>'Транспортный налог'!G16</f>
        <v>0</v>
      </c>
      <c r="G53" s="497">
        <f>'Транспортный налог'!I16</f>
        <v>0</v>
      </c>
      <c r="H53" s="722">
        <f>'Транспортный налог'!J16</f>
        <v>0</v>
      </c>
    </row>
    <row r="54" spans="1:8" ht="15.75" customHeight="1">
      <c r="A54" s="405" t="s">
        <v>342</v>
      </c>
      <c r="B54" s="394" t="s">
        <v>76</v>
      </c>
      <c r="C54" s="404" t="s">
        <v>12</v>
      </c>
      <c r="D54" s="497">
        <f>'Налог на имущество'!B11</f>
        <v>0</v>
      </c>
      <c r="E54" s="497">
        <f>'Налог на имущество'!C11</f>
        <v>0</v>
      </c>
      <c r="F54" s="497">
        <f>'Налог на имущество'!D11</f>
        <v>0</v>
      </c>
      <c r="G54" s="497">
        <f>'Налог на имущество'!E11</f>
        <v>0</v>
      </c>
      <c r="H54" s="722">
        <f>'Налог на имущество'!F11</f>
        <v>0</v>
      </c>
    </row>
    <row r="55" spans="1:8" ht="15.75" customHeight="1">
      <c r="A55" s="405" t="s">
        <v>343</v>
      </c>
      <c r="B55" s="394" t="s">
        <v>341</v>
      </c>
      <c r="C55" s="404" t="s">
        <v>12</v>
      </c>
      <c r="D55" s="497">
        <f>'Негативное воздействие на ОС'!B11</f>
        <v>0</v>
      </c>
      <c r="E55" s="497">
        <f>'Негативное воздействие на ОС'!C11</f>
        <v>0</v>
      </c>
      <c r="F55" s="497">
        <f>'Негативное воздействие на ОС'!D11</f>
        <v>0</v>
      </c>
      <c r="G55" s="497">
        <f>'Негативное воздействие на ОС'!E11</f>
        <v>0</v>
      </c>
      <c r="H55" s="722">
        <f>'Негативное воздействие на ОС'!F11</f>
        <v>0</v>
      </c>
    </row>
    <row r="56" spans="1:8" ht="17.25" customHeight="1">
      <c r="A56" s="405" t="s">
        <v>351</v>
      </c>
      <c r="B56" s="394" t="s">
        <v>13</v>
      </c>
      <c r="C56" s="404" t="s">
        <v>12</v>
      </c>
      <c r="D56" s="497">
        <f>'Налог на прибыль'!B13</f>
        <v>0</v>
      </c>
      <c r="E56" s="497">
        <f>'Налог на прибыль'!C13</f>
        <v>0</v>
      </c>
      <c r="F56" s="497">
        <f>'Налог на прибыль'!D13</f>
        <v>0</v>
      </c>
      <c r="G56" s="497">
        <f>'Налог на прибыль'!E13</f>
        <v>0</v>
      </c>
      <c r="H56" s="722">
        <f>'Налог на прибыль'!F13</f>
        <v>0</v>
      </c>
    </row>
    <row r="57" spans="1:8" ht="17.25" customHeight="1">
      <c r="A57" s="405" t="s">
        <v>344</v>
      </c>
      <c r="B57" s="394" t="s">
        <v>348</v>
      </c>
      <c r="C57" s="404" t="s">
        <v>12</v>
      </c>
      <c r="D57" s="497">
        <f>'Аренда имущества'!B35</f>
        <v>0</v>
      </c>
      <c r="E57" s="497">
        <f>'Аренда имущества'!C35</f>
        <v>0</v>
      </c>
      <c r="F57" s="497">
        <f>'Аренда имущества'!D35</f>
        <v>0</v>
      </c>
      <c r="G57" s="497">
        <f>'Аренда имущества'!E35</f>
        <v>0</v>
      </c>
      <c r="H57" s="722">
        <f>'Аренда имущества'!F35</f>
        <v>0</v>
      </c>
    </row>
    <row r="58" spans="1:8" ht="16.5" customHeight="1">
      <c r="A58" s="405" t="s">
        <v>345</v>
      </c>
      <c r="B58" s="394" t="s">
        <v>266</v>
      </c>
      <c r="C58" s="404" t="s">
        <v>12</v>
      </c>
      <c r="D58" s="497">
        <f>'Услуги ФСК'!B16</f>
        <v>0</v>
      </c>
      <c r="E58" s="497">
        <f>'Услуги ФСК'!C16</f>
        <v>0</v>
      </c>
      <c r="F58" s="497">
        <f>'Услуги ФСК'!D16</f>
        <v>0</v>
      </c>
      <c r="G58" s="497">
        <f>'Услуги ФСК'!G16</f>
        <v>0</v>
      </c>
      <c r="H58" s="722">
        <f>'Услуги ФСК'!J16</f>
        <v>0</v>
      </c>
    </row>
    <row r="59" spans="1:8" ht="16.5" customHeight="1">
      <c r="A59" s="405" t="s">
        <v>346</v>
      </c>
      <c r="B59" s="394" t="s">
        <v>357</v>
      </c>
      <c r="C59" s="404" t="s">
        <v>12</v>
      </c>
      <c r="D59" s="497">
        <f>'Прочие НР'!B13</f>
        <v>90.4</v>
      </c>
      <c r="E59" s="497">
        <f>'Прочие НР'!C13</f>
        <v>0</v>
      </c>
      <c r="F59" s="497">
        <f>'Прочие НР'!D13</f>
        <v>0</v>
      </c>
      <c r="G59" s="497">
        <f>'Прочие НР'!E13</f>
        <v>0</v>
      </c>
      <c r="H59" s="722">
        <f>'Прочие НР'!F13</f>
        <v>0</v>
      </c>
    </row>
    <row r="60" spans="1:8" ht="28.5" customHeight="1">
      <c r="A60" s="405" t="s">
        <v>347</v>
      </c>
      <c r="B60" s="394" t="s">
        <v>350</v>
      </c>
      <c r="C60" s="404" t="s">
        <v>12</v>
      </c>
      <c r="D60" s="497">
        <f>' КВЛ 2012-2014 '!C54</f>
        <v>0</v>
      </c>
      <c r="E60" s="497">
        <f>' КВЛ 2012-2014 '!D54</f>
        <v>0</v>
      </c>
      <c r="F60" s="497">
        <f>' КВЛ 2012-2014 '!E54</f>
        <v>0</v>
      </c>
      <c r="G60" s="497">
        <f>' КВЛ 2012-2014 '!F54</f>
        <v>0</v>
      </c>
      <c r="H60" s="722">
        <f>' КВЛ 2012-2014 '!G54</f>
        <v>0</v>
      </c>
    </row>
    <row r="61" spans="1:8" ht="32.25" customHeight="1" thickBot="1">
      <c r="A61" s="407" t="s">
        <v>349</v>
      </c>
      <c r="B61" s="408" t="s">
        <v>396</v>
      </c>
      <c r="C61" s="409" t="s">
        <v>12</v>
      </c>
      <c r="D61" s="498">
        <f>'Выпадающий доход'!B7</f>
        <v>0</v>
      </c>
      <c r="E61" s="498">
        <f>'Выпадающий доход'!C7</f>
        <v>0</v>
      </c>
      <c r="F61" s="498">
        <f>'Выпадающий доход'!D7</f>
        <v>0</v>
      </c>
      <c r="G61" s="498">
        <f>'Выпадающий доход'!E7</f>
        <v>0</v>
      </c>
      <c r="H61" s="646">
        <f>'Выпадающий доход'!F7</f>
        <v>0</v>
      </c>
    </row>
    <row r="62" spans="1:8" ht="21.75" customHeight="1" thickBot="1">
      <c r="A62" s="411"/>
      <c r="B62" s="743" t="s">
        <v>403</v>
      </c>
      <c r="C62" s="898" t="s">
        <v>12</v>
      </c>
      <c r="D62" s="897">
        <f>SUM(D48:D51,D57:D61)</f>
        <v>443.2105</v>
      </c>
      <c r="E62" s="897">
        <f>SUM(E48:E51,E57:E61)</f>
        <v>411.234</v>
      </c>
      <c r="F62" s="897">
        <f>SUM(F48:F51,F57:F61)</f>
        <v>369.0645</v>
      </c>
      <c r="G62" s="897">
        <f>SUM(G48:G51,G57:G61)</f>
        <v>386.08050000000003</v>
      </c>
      <c r="H62" s="935">
        <f>SUM(H48:H51,H57:H61)</f>
        <v>0</v>
      </c>
    </row>
    <row r="63" spans="1:8" ht="21.75" customHeight="1" thickBot="1">
      <c r="A63" s="1370" t="s">
        <v>545</v>
      </c>
      <c r="B63" s="1364"/>
      <c r="C63" s="1364"/>
      <c r="D63" s="1364"/>
      <c r="E63" s="1364"/>
      <c r="F63" s="1364"/>
      <c r="G63" s="1364"/>
      <c r="H63" s="1364"/>
    </row>
    <row r="64" spans="1:8" ht="21.75" customHeight="1">
      <c r="A64" s="726" t="s">
        <v>29</v>
      </c>
      <c r="B64" s="728" t="s">
        <v>547</v>
      </c>
      <c r="C64" s="427" t="s">
        <v>12</v>
      </c>
      <c r="D64" s="732" t="s">
        <v>96</v>
      </c>
      <c r="E64" s="733" t="s">
        <v>96</v>
      </c>
      <c r="F64" s="732" t="s">
        <v>96</v>
      </c>
      <c r="G64" s="1079">
        <f>'Корр. НР'!G18</f>
        <v>-34.76600000000005</v>
      </c>
      <c r="H64" s="724">
        <f>'Корр. НР'!I18</f>
        <v>-426.5</v>
      </c>
    </row>
    <row r="65" spans="1:8" ht="35.25" customHeight="1">
      <c r="A65" s="685" t="s">
        <v>30</v>
      </c>
      <c r="B65" s="729" t="s">
        <v>548</v>
      </c>
      <c r="C65" s="428" t="s">
        <v>12</v>
      </c>
      <c r="D65" s="720" t="s">
        <v>96</v>
      </c>
      <c r="E65" s="736" t="s">
        <v>96</v>
      </c>
      <c r="F65" s="720" t="s">
        <v>96</v>
      </c>
      <c r="G65" s="925">
        <f>'Корр. ПО'!G32</f>
        <v>0</v>
      </c>
      <c r="H65" s="722">
        <f>'Корр. ПО'!H32</f>
        <v>0</v>
      </c>
    </row>
    <row r="66" spans="1:8" ht="31.5" customHeight="1">
      <c r="A66" s="685" t="s">
        <v>549</v>
      </c>
      <c r="B66" s="729" t="s">
        <v>550</v>
      </c>
      <c r="C66" s="428" t="s">
        <v>12</v>
      </c>
      <c r="D66" s="720" t="s">
        <v>96</v>
      </c>
      <c r="E66" s="736" t="s">
        <v>96</v>
      </c>
      <c r="F66" s="1100">
        <v>0</v>
      </c>
      <c r="G66" s="925">
        <f>'Корр. ИП'!D12</f>
        <v>0</v>
      </c>
      <c r="H66" s="722">
        <f>'Корр. ИП'!E12</f>
        <v>0</v>
      </c>
    </row>
    <row r="67" spans="1:8" ht="31.5" customHeight="1">
      <c r="A67" s="685" t="s">
        <v>353</v>
      </c>
      <c r="B67" s="729" t="s">
        <v>551</v>
      </c>
      <c r="C67" s="428" t="s">
        <v>12</v>
      </c>
      <c r="D67" s="720" t="s">
        <v>96</v>
      </c>
      <c r="E67" s="736" t="s">
        <v>96</v>
      </c>
      <c r="F67" s="720" t="s">
        <v>96</v>
      </c>
      <c r="G67" s="1080">
        <f>'Корр. КНК'!D11</f>
        <v>0</v>
      </c>
      <c r="H67" s="902">
        <f>'Корр. КНК'!E11</f>
        <v>0</v>
      </c>
    </row>
    <row r="68" spans="1:8" ht="21.75" customHeight="1" thickBot="1">
      <c r="A68" s="727"/>
      <c r="B68" s="730" t="s">
        <v>552</v>
      </c>
      <c r="C68" s="735" t="s">
        <v>12</v>
      </c>
      <c r="D68" s="734" t="s">
        <v>96</v>
      </c>
      <c r="E68" s="737" t="s">
        <v>96</v>
      </c>
      <c r="F68" s="895">
        <f>F66</f>
        <v>0</v>
      </c>
      <c r="G68" s="1081">
        <f>SUM(G64:G67)</f>
        <v>-34.76600000000005</v>
      </c>
      <c r="H68" s="899">
        <f>SUM(H64:H67)</f>
        <v>-426.5</v>
      </c>
    </row>
    <row r="69" spans="1:8" ht="27" customHeight="1" thickBot="1">
      <c r="A69" s="1370" t="s">
        <v>324</v>
      </c>
      <c r="B69" s="1364"/>
      <c r="C69" s="1364"/>
      <c r="D69" s="1364"/>
      <c r="E69" s="1364"/>
      <c r="F69" s="1364"/>
      <c r="G69" s="1364"/>
      <c r="H69" s="1364"/>
    </row>
    <row r="70" spans="1:8" ht="18.75" customHeight="1">
      <c r="A70" s="705">
        <v>1</v>
      </c>
      <c r="B70" s="714" t="s">
        <v>314</v>
      </c>
      <c r="C70" s="718" t="s">
        <v>12</v>
      </c>
      <c r="D70" s="744">
        <f>D46</f>
        <v>1147.3000000000002</v>
      </c>
      <c r="E70" s="723">
        <f>E46</f>
        <v>1604.5999999999997</v>
      </c>
      <c r="F70" s="744">
        <f>F46</f>
        <v>1216.4707169999997</v>
      </c>
      <c r="G70" s="723">
        <f>G46</f>
        <v>1269.33853436082</v>
      </c>
      <c r="H70" s="905">
        <f>H46</f>
        <v>317.334633590205</v>
      </c>
    </row>
    <row r="71" spans="1:8" ht="19.5" customHeight="1">
      <c r="A71" s="393">
        <v>2</v>
      </c>
      <c r="B71" s="426" t="s">
        <v>315</v>
      </c>
      <c r="C71" s="395" t="s">
        <v>12</v>
      </c>
      <c r="D71" s="745">
        <f>D62</f>
        <v>443.2105</v>
      </c>
      <c r="E71" s="497">
        <f>E62</f>
        <v>411.234</v>
      </c>
      <c r="F71" s="745">
        <f>F62</f>
        <v>369.0645</v>
      </c>
      <c r="G71" s="497">
        <f>G62</f>
        <v>386.08050000000003</v>
      </c>
      <c r="H71" s="904">
        <f>H62</f>
        <v>0</v>
      </c>
    </row>
    <row r="72" spans="1:8" ht="45.75" customHeight="1">
      <c r="A72" s="393">
        <v>3</v>
      </c>
      <c r="B72" s="426" t="s">
        <v>328</v>
      </c>
      <c r="C72" s="395" t="s">
        <v>12</v>
      </c>
      <c r="D72" s="745">
        <f>'Результаты деятельности орг-ии'!B10</f>
        <v>74.1</v>
      </c>
      <c r="E72" s="497" t="str">
        <f>'Результаты деятельности орг-ии'!C10</f>
        <v>х</v>
      </c>
      <c r="F72" s="745">
        <f>'Результаты деятельности орг-ии'!D10</f>
        <v>0</v>
      </c>
      <c r="G72" s="497">
        <f>'Результаты деятельности орг-ии'!E10</f>
        <v>0</v>
      </c>
      <c r="H72" s="904">
        <f>'Результаты деятельности орг-ии'!F10</f>
        <v>0</v>
      </c>
    </row>
    <row r="73" spans="1:8" ht="21.75" customHeight="1">
      <c r="A73" s="393">
        <v>4</v>
      </c>
      <c r="B73" s="426" t="s">
        <v>545</v>
      </c>
      <c r="C73" s="395" t="s">
        <v>12</v>
      </c>
      <c r="D73" s="745" t="s">
        <v>96</v>
      </c>
      <c r="E73" s="497" t="s">
        <v>96</v>
      </c>
      <c r="F73" s="745" t="s">
        <v>96</v>
      </c>
      <c r="G73" s="497">
        <f>G68</f>
        <v>-34.76600000000005</v>
      </c>
      <c r="H73" s="904">
        <f>H68</f>
        <v>-426.5</v>
      </c>
    </row>
    <row r="74" spans="1:8" ht="28.5" customHeight="1" thickBot="1">
      <c r="A74" s="396"/>
      <c r="B74" s="903" t="s">
        <v>326</v>
      </c>
      <c r="C74" s="398" t="s">
        <v>12</v>
      </c>
      <c r="D74" s="894">
        <f>D70+D71+D72</f>
        <v>1664.6105000000002</v>
      </c>
      <c r="E74" s="895">
        <f>E70+E71</f>
        <v>2015.8339999999996</v>
      </c>
      <c r="F74" s="894">
        <f>F70+F71+F72</f>
        <v>1585.5352169999996</v>
      </c>
      <c r="G74" s="895">
        <f>SUM(G70:G73)</f>
        <v>1620.65303436082</v>
      </c>
      <c r="H74" s="896">
        <f>SUM(H70:H73)</f>
        <v>-109.16536640979501</v>
      </c>
    </row>
    <row r="75" spans="1:8" ht="29.25" customHeight="1" thickBot="1">
      <c r="A75" s="1367" t="s">
        <v>318</v>
      </c>
      <c r="B75" s="1368"/>
      <c r="C75" s="1368"/>
      <c r="D75" s="1364"/>
      <c r="E75" s="1364"/>
      <c r="F75" s="1364"/>
      <c r="G75" s="1364"/>
      <c r="H75" s="1364"/>
    </row>
    <row r="76" spans="1:8" ht="30" customHeight="1">
      <c r="A76" s="393">
        <v>1</v>
      </c>
      <c r="B76" s="394" t="s">
        <v>312</v>
      </c>
      <c r="C76" s="395" t="s">
        <v>321</v>
      </c>
      <c r="D76" s="884">
        <f>'НВВ на потери'!D9</f>
        <v>0</v>
      </c>
      <c r="E76" s="885">
        <f>'НВВ на потери'!G9</f>
        <v>0</v>
      </c>
      <c r="F76" s="886">
        <f>'НВВ на потери'!J9</f>
        <v>0</v>
      </c>
      <c r="G76" s="885">
        <f>'НВВ на потери'!M9</f>
        <v>0</v>
      </c>
      <c r="H76" s="740">
        <f>'НВВ на потери'!P9</f>
        <v>0</v>
      </c>
    </row>
    <row r="77" spans="1:8" ht="27.75" customHeight="1" thickBot="1">
      <c r="A77" s="396">
        <v>2</v>
      </c>
      <c r="B77" s="397" t="s">
        <v>374</v>
      </c>
      <c r="C77" s="398" t="s">
        <v>322</v>
      </c>
      <c r="D77" s="955">
        <f>'НВВ на потери'!D10</f>
        <v>0</v>
      </c>
      <c r="E77" s="498">
        <f>'НВВ на потери'!G10</f>
        <v>0</v>
      </c>
      <c r="F77" s="746">
        <f>'НВВ на потери'!J10</f>
        <v>0</v>
      </c>
      <c r="G77" s="498">
        <f>'НВВ на потери'!M10</f>
        <v>0</v>
      </c>
      <c r="H77" s="646">
        <f>'НВВ на потери'!P10</f>
        <v>0</v>
      </c>
    </row>
    <row r="78" spans="1:8" ht="25.5" customHeight="1" thickBot="1">
      <c r="A78" s="396"/>
      <c r="B78" s="414" t="s">
        <v>319</v>
      </c>
      <c r="C78" s="398" t="s">
        <v>12</v>
      </c>
      <c r="D78" s="967">
        <f>'НВВ на потери'!D11</f>
        <v>0</v>
      </c>
      <c r="E78" s="897">
        <f>'НВВ на потери'!G11</f>
        <v>0</v>
      </c>
      <c r="F78" s="968">
        <f>'НВВ на потери'!J11</f>
        <v>0</v>
      </c>
      <c r="G78" s="897">
        <f>'НВВ на потери'!M11</f>
        <v>0</v>
      </c>
      <c r="H78" s="935">
        <f>'НВВ на потери'!P11</f>
        <v>0</v>
      </c>
    </row>
    <row r="79" spans="1:8" ht="30.75" customHeight="1" thickBot="1">
      <c r="A79" s="1363" t="s">
        <v>325</v>
      </c>
      <c r="B79" s="1362"/>
      <c r="C79" s="1362"/>
      <c r="D79" s="1362"/>
      <c r="E79" s="1362"/>
      <c r="F79" s="1362"/>
      <c r="G79" s="1362"/>
      <c r="H79" s="1362"/>
    </row>
    <row r="80" spans="1:8" ht="29.25" customHeight="1">
      <c r="A80" s="705">
        <v>1</v>
      </c>
      <c r="B80" s="741" t="s">
        <v>327</v>
      </c>
      <c r="C80" s="718" t="s">
        <v>12</v>
      </c>
      <c r="D80" s="723">
        <f>D74</f>
        <v>1664.6105000000002</v>
      </c>
      <c r="E80" s="723">
        <f>E74</f>
        <v>2015.8339999999996</v>
      </c>
      <c r="F80" s="723">
        <f>F74</f>
        <v>1585.5352169999996</v>
      </c>
      <c r="G80" s="723">
        <f>G74</f>
        <v>1620.65303436082</v>
      </c>
      <c r="H80" s="905">
        <f>H74</f>
        <v>-109.16536640979501</v>
      </c>
    </row>
    <row r="81" spans="1:8" ht="29.25" customHeight="1" thickBot="1">
      <c r="A81" s="412">
        <v>2</v>
      </c>
      <c r="B81" s="415" t="s">
        <v>207</v>
      </c>
      <c r="C81" s="731" t="s">
        <v>12</v>
      </c>
      <c r="D81" s="681">
        <f>D78</f>
        <v>0</v>
      </c>
      <c r="E81" s="681">
        <f>E78</f>
        <v>0</v>
      </c>
      <c r="F81" s="681">
        <f>F78</f>
        <v>0</v>
      </c>
      <c r="G81" s="681">
        <f>G78</f>
        <v>0</v>
      </c>
      <c r="H81" s="906">
        <f>H78</f>
        <v>0</v>
      </c>
    </row>
    <row r="82" spans="1:8" ht="45.75" customHeight="1" thickBot="1">
      <c r="A82" s="413"/>
      <c r="B82" s="742" t="s">
        <v>325</v>
      </c>
      <c r="C82" s="739" t="s">
        <v>12</v>
      </c>
      <c r="D82" s="900">
        <f>D80+D81</f>
        <v>1664.6105000000002</v>
      </c>
      <c r="E82" s="900">
        <f>E80+E81</f>
        <v>2015.8339999999996</v>
      </c>
      <c r="F82" s="900">
        <f>F80+F81</f>
        <v>1585.5352169999996</v>
      </c>
      <c r="G82" s="900">
        <f>G80+G81</f>
        <v>1620.65303436082</v>
      </c>
      <c r="H82" s="949">
        <f>H80+H81</f>
        <v>-109.16536640979501</v>
      </c>
    </row>
    <row r="83" ht="15" customHeight="1"/>
    <row r="84" spans="1:8" s="100" customFormat="1" ht="13.5" customHeight="1">
      <c r="A84" s="429"/>
      <c r="B84" s="430"/>
      <c r="C84" s="431"/>
      <c r="D84" s="432"/>
      <c r="E84" s="432"/>
      <c r="F84" s="432"/>
      <c r="G84" s="432"/>
      <c r="H84" s="432"/>
    </row>
    <row r="85" spans="4:9" ht="12.75">
      <c r="D85" s="184"/>
      <c r="E85" s="184"/>
      <c r="F85" s="184"/>
      <c r="G85" s="184"/>
      <c r="H85" s="184"/>
      <c r="I85" s="184"/>
    </row>
  </sheetData>
  <sheetProtection password="D8BF" sheet="1" objects="1"/>
  <mergeCells count="17">
    <mergeCell ref="A9:H9"/>
    <mergeCell ref="D6:E6"/>
    <mergeCell ref="G6:H6"/>
    <mergeCell ref="A63:H63"/>
    <mergeCell ref="A47:H47"/>
    <mergeCell ref="A36:H36"/>
    <mergeCell ref="A22:H22"/>
    <mergeCell ref="A79:H79"/>
    <mergeCell ref="A30:H30"/>
    <mergeCell ref="A75:H75"/>
    <mergeCell ref="A2:H2"/>
    <mergeCell ref="A3:H3"/>
    <mergeCell ref="A4:H4"/>
    <mergeCell ref="A69:H69"/>
    <mergeCell ref="B6:B7"/>
    <mergeCell ref="C6:C7"/>
    <mergeCell ref="A6:A7"/>
  </mergeCells>
  <printOptions/>
  <pageMargins left="0.31496062992125984" right="0.31496062992125984" top="0.5511811023622047" bottom="0.5511811023622047" header="0.31496062992125984" footer="0.31496062992125984"/>
  <pageSetup fitToHeight="2" horizontalDpi="600" verticalDpi="600" orientation="landscape" scale="40" r:id="rId1"/>
  <rowBreaks count="1" manualBreakCount="1">
    <brk id="68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60"/>
  <sheetViews>
    <sheetView tabSelected="1" view="pageBreakPreview" zoomScale="70" zoomScaleSheetLayoutView="70"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" sqref="D6"/>
    </sheetView>
  </sheetViews>
  <sheetFormatPr defaultColWidth="9.00390625" defaultRowHeight="12.75" outlineLevelCol="1"/>
  <cols>
    <col min="1" max="1" width="7.75390625" style="511" customWidth="1"/>
    <col min="2" max="2" width="76.875" style="511" customWidth="1"/>
    <col min="3" max="3" width="15.75390625" style="515" customWidth="1"/>
    <col min="4" max="4" width="16.625" style="511" customWidth="1"/>
    <col min="5" max="5" width="16.00390625" style="511" customWidth="1"/>
    <col min="6" max="6" width="16.375" style="511" customWidth="1"/>
    <col min="7" max="7" width="14.875" style="511" bestFit="1" customWidth="1"/>
    <col min="8" max="8" width="17.375" style="511" customWidth="1"/>
    <col min="9" max="9" width="18.25390625" style="511" hidden="1" customWidth="1" outlineLevel="1"/>
    <col min="10" max="10" width="15.875" style="511" hidden="1" customWidth="1" outlineLevel="1"/>
    <col min="11" max="11" width="9.125" style="511" customWidth="1" collapsed="1"/>
    <col min="12" max="16384" width="9.125" style="511" customWidth="1"/>
  </cols>
  <sheetData>
    <row r="1" spans="1:5" ht="20.25" customHeight="1">
      <c r="A1" s="509"/>
      <c r="B1" s="509"/>
      <c r="C1" s="509"/>
      <c r="D1" s="509"/>
      <c r="E1" s="510" t="s">
        <v>401</v>
      </c>
    </row>
    <row r="2" spans="1:8" ht="51" customHeight="1">
      <c r="A2" s="1383" t="s">
        <v>427</v>
      </c>
      <c r="B2" s="1383"/>
      <c r="C2" s="1383"/>
      <c r="D2" s="1383"/>
      <c r="E2" s="1383"/>
      <c r="F2" s="1383"/>
      <c r="G2" s="1383"/>
      <c r="H2" s="1383"/>
    </row>
    <row r="3" spans="1:10" ht="27" customHeight="1">
      <c r="A3" s="1384" t="str">
        <f>Анкета!C11</f>
        <v>ОАО "Владимирский завод железобетонных изделий"</v>
      </c>
      <c r="B3" s="1384"/>
      <c r="C3" s="1384"/>
      <c r="D3" s="1384"/>
      <c r="E3" s="1384"/>
      <c r="F3" s="1384"/>
      <c r="G3" s="1384"/>
      <c r="H3" s="1384"/>
      <c r="I3" s="512"/>
      <c r="J3" s="512"/>
    </row>
    <row r="4" spans="1:8" ht="29.25" customHeight="1" thickBot="1">
      <c r="A4" s="1392">
        <f>Анкета!C13</f>
        <v>0</v>
      </c>
      <c r="B4" s="1392"/>
      <c r="C4" s="1392"/>
      <c r="D4" s="1392"/>
      <c r="E4" s="1392"/>
      <c r="F4" s="1392"/>
      <c r="G4" s="1392"/>
      <c r="H4" s="1392"/>
    </row>
    <row r="5" spans="1:10" s="417" customFormat="1" ht="39" customHeight="1">
      <c r="A5" s="1397" t="s">
        <v>215</v>
      </c>
      <c r="B5" s="1395" t="s">
        <v>259</v>
      </c>
      <c r="C5" s="1387" t="s">
        <v>611</v>
      </c>
      <c r="D5" s="1388"/>
      <c r="E5" s="1389" t="s">
        <v>304</v>
      </c>
      <c r="F5" s="1388"/>
      <c r="G5" s="1389" t="s">
        <v>635</v>
      </c>
      <c r="H5" s="1394"/>
      <c r="I5" s="1389" t="s">
        <v>628</v>
      </c>
      <c r="J5" s="1394"/>
    </row>
    <row r="6" spans="1:10" s="417" customFormat="1" ht="61.5" customHeight="1" thickBot="1">
      <c r="A6" s="1398"/>
      <c r="B6" s="1396"/>
      <c r="C6" s="1050" t="s">
        <v>11</v>
      </c>
      <c r="D6" s="1049" t="s">
        <v>612</v>
      </c>
      <c r="E6" s="1049" t="s">
        <v>11</v>
      </c>
      <c r="F6" s="1049" t="s">
        <v>612</v>
      </c>
      <c r="G6" s="1049" t="s">
        <v>11</v>
      </c>
      <c r="H6" s="1051" t="s">
        <v>612</v>
      </c>
      <c r="I6" s="1049" t="s">
        <v>11</v>
      </c>
      <c r="J6" s="1051" t="s">
        <v>612</v>
      </c>
    </row>
    <row r="7" spans="1:10" ht="24.75" customHeight="1">
      <c r="A7" s="419" t="s">
        <v>17</v>
      </c>
      <c r="B7" s="921" t="s">
        <v>352</v>
      </c>
      <c r="C7" s="1117">
        <f>SUM(C8:C13)+C14</f>
        <v>1147.3000000000002</v>
      </c>
      <c r="D7" s="1117">
        <f>IF('Долгосрочные параметры рег-я'!$D$27=0,0,C7*'Долгосрочные параметры рег-я'!$D$28/'Долгосрочные параметры рег-я'!$D$27)</f>
        <v>463.54518298444594</v>
      </c>
      <c r="E7" s="1117">
        <f>SUM(E8:E13)+E14</f>
        <v>1216.4707169999997</v>
      </c>
      <c r="F7" s="1117">
        <f>SUM(F8:F13)+F14</f>
        <v>817.8953647494989</v>
      </c>
      <c r="G7" s="1117">
        <f>SUM(G8:G13)+G14</f>
        <v>1269.33853436082</v>
      </c>
      <c r="H7" s="1117">
        <f>D7*'Долгосрочные параметры рег-я'!$F$35*'Долгосрочные параметры рег-я'!$G$35</f>
        <v>512.8525783835917</v>
      </c>
      <c r="I7" s="519">
        <f>SUM(I8:I13)+I14</f>
        <v>317.334633590205</v>
      </c>
      <c r="J7" s="519">
        <f>D7*'Долгосрочные параметры рег-я'!$F$35*'Долгосрочные параметры рег-я'!$H$35</f>
        <v>128.21314459589792</v>
      </c>
    </row>
    <row r="8" spans="1:10" ht="24.75" customHeight="1">
      <c r="A8" s="918" t="s">
        <v>36</v>
      </c>
      <c r="B8" s="916" t="s">
        <v>6</v>
      </c>
      <c r="C8" s="1117">
        <f>'Долгосрочные параметры рег-я'!D37</f>
        <v>1066.7</v>
      </c>
      <c r="D8" s="1117">
        <f>IF('Долгосрочные параметры рег-я'!$D$27=0,0,C8*'Долгосрочные параметры рег-я'!$D$28/'Долгосрочные параметры рег-я'!$D$27)</f>
        <v>430.9802551115737</v>
      </c>
      <c r="E8" s="1117">
        <f>'Долгосрочные параметры рег-я'!F37</f>
        <v>1131.011343</v>
      </c>
      <c r="F8" s="1117">
        <f>IF('Долгосрочные параметры рег-я'!$F$27=0,0,E8*'Долгосрочные параметры рег-я'!$F$28/'Долгосрочные параметры рег-я'!$F$27)</f>
        <v>760.4366648464137</v>
      </c>
      <c r="G8" s="1117">
        <f>'Долгосрочные параметры рег-я'!G37</f>
        <v>1180.16509596678</v>
      </c>
      <c r="H8" s="1117">
        <f>D8*'Долгосрочные параметры рег-я'!$F$35*'Долгосрочные параметры рег-я'!$G$35</f>
        <v>476.82371250917566</v>
      </c>
      <c r="I8" s="520">
        <f>'Долгосрочные параметры рег-я'!H37</f>
        <v>295.041273991695</v>
      </c>
      <c r="J8" s="519">
        <f>D8*'Долгосрочные параметры рег-я'!$F$35*'Долгосрочные параметры рег-я'!$H$35</f>
        <v>119.20592812729392</v>
      </c>
    </row>
    <row r="9" spans="1:10" ht="24.75" customHeight="1">
      <c r="A9" s="918" t="s">
        <v>37</v>
      </c>
      <c r="B9" s="916" t="s">
        <v>162</v>
      </c>
      <c r="C9" s="1117">
        <f>'Долгосрочные параметры рег-я'!D38</f>
        <v>43.9</v>
      </c>
      <c r="D9" s="1117">
        <f>IF('Долгосрочные параметры рег-я'!$D$27=0,0,C9*'Долгосрочные параметры рег-я'!$D$28/'Долгосрочные параметры рег-я'!$D$27)</f>
        <v>17.736976843909332</v>
      </c>
      <c r="E9" s="1117">
        <f>'Долгосрочные параметры рег-я'!F38</f>
        <v>46.546730999999994</v>
      </c>
      <c r="F9" s="1117">
        <f>IF('Долгосрочные параметры рег-я'!$F$27=0,0,E9*'Долгосрочные параметры рег-я'!$F$28/'Долгосрочные параметры рег-я'!$F$27)</f>
        <v>31.295743495600973</v>
      </c>
      <c r="G9" s="1117">
        <f>'Долгосрочные параметры рег-я'!G38</f>
        <v>48.56965192926</v>
      </c>
      <c r="H9" s="1117">
        <f>D9*'Долгосрочные параметры рег-я'!$F$35*'Долгосрочные параметры рег-я'!$G$35</f>
        <v>19.62366267849706</v>
      </c>
      <c r="I9" s="520">
        <f>'Долгосрочные параметры рег-я'!H38</f>
        <v>12.142412982315</v>
      </c>
      <c r="J9" s="519">
        <f>D9*'Долгосрочные параметры рег-я'!$F$35*'Долгосрочные параметры рег-я'!$H$35</f>
        <v>4.905915669624265</v>
      </c>
    </row>
    <row r="10" spans="1:10" ht="24.75" customHeight="1">
      <c r="A10" s="918" t="s">
        <v>38</v>
      </c>
      <c r="B10" s="916" t="s">
        <v>331</v>
      </c>
      <c r="C10" s="1117">
        <f>'Долгосрочные параметры рег-я'!D39</f>
        <v>0</v>
      </c>
      <c r="D10" s="1117">
        <f>IF('Долгосрочные параметры рег-я'!$D$27=0,0,C10*'Долгосрочные параметры рег-я'!$D$28/'Долгосрочные параметры рег-я'!$D$27)</f>
        <v>0</v>
      </c>
      <c r="E10" s="1117">
        <f>'Долгосрочные параметры рег-я'!F39</f>
        <v>0</v>
      </c>
      <c r="F10" s="1117">
        <f>IF('Долгосрочные параметры рег-я'!$F$27=0,0,E10*'Долгосрочные параметры рег-я'!$F$28/'Долгосрочные параметры рег-я'!$F$27)</f>
        <v>0</v>
      </c>
      <c r="G10" s="1117">
        <f>'Долгосрочные параметры рег-я'!G39</f>
        <v>0</v>
      </c>
      <c r="H10" s="1117">
        <f>D10*'Долгосрочные параметры рег-я'!$F$35*'Долгосрочные параметры рег-я'!$G$35</f>
        <v>0</v>
      </c>
      <c r="I10" s="520">
        <f>'Долгосрочные параметры рег-я'!H39</f>
        <v>0</v>
      </c>
      <c r="J10" s="519">
        <f>D10*'Долгосрочные параметры рег-я'!$F$35*'Долгосрочные параметры рег-я'!$H$35</f>
        <v>0</v>
      </c>
    </row>
    <row r="11" spans="1:10" ht="24.75" customHeight="1">
      <c r="A11" s="918" t="s">
        <v>39</v>
      </c>
      <c r="B11" s="916" t="s">
        <v>613</v>
      </c>
      <c r="C11" s="1117">
        <f>'Долгосрочные параметры рег-я'!D40</f>
        <v>10.4</v>
      </c>
      <c r="D11" s="1117">
        <f>IF('Долгосрочные параметры рег-я'!$D$27=0,0,C11*'Долгосрочные параметры рег-я'!$D$28/'Долгосрочные параметры рег-я'!$D$27)</f>
        <v>4.2019261771448075</v>
      </c>
      <c r="E11" s="1117">
        <f>'Долгосрочные параметры рег-я'!F40</f>
        <v>11.027016</v>
      </c>
      <c r="F11" s="1117">
        <f>IF('Долгосрочные параметры рег-я'!$F$27=0,0,E11*'Долгосрочные параметры рег-я'!$F$28/'Долгосрочные параметры рег-я'!$F$27)</f>
        <v>7.414025793946473</v>
      </c>
      <c r="G11" s="1117">
        <f>'Долгосрочные параметры рег-я'!G40</f>
        <v>11.50625011536</v>
      </c>
      <c r="H11" s="1117">
        <f>D11*'Долгосрочные параметры рег-я'!$F$35*'Долгосрочные параметры рег-я'!$G$35</f>
        <v>4.648885919279485</v>
      </c>
      <c r="I11" s="520">
        <f>'Долгосрочные параметры рег-я'!H40</f>
        <v>2.87656252884</v>
      </c>
      <c r="J11" s="519">
        <f>D11*'Долгосрочные параметры рег-я'!$F$35*'Долгосрочные параметры рег-я'!$H$35</f>
        <v>1.1622214798198713</v>
      </c>
    </row>
    <row r="12" spans="1:10" ht="24.75" customHeight="1">
      <c r="A12" s="918" t="s">
        <v>40</v>
      </c>
      <c r="B12" s="916" t="s">
        <v>614</v>
      </c>
      <c r="C12" s="1117">
        <f>'Долгосрочные параметры рег-я'!D41</f>
        <v>26.3</v>
      </c>
      <c r="D12" s="1117">
        <f>IF('Долгосрочные параметры рег-я'!$D$27=0,0,C12*'Долгосрочные параметры рег-я'!$D$28/'Долгосрочные параметры рег-я'!$D$27)</f>
        <v>10.626024851818118</v>
      </c>
      <c r="E12" s="1117">
        <f>'Долгосрочные параметры рег-я'!F41</f>
        <v>27.885627</v>
      </c>
      <c r="F12" s="1117">
        <f>IF('Долгосрочные параметры рег-я'!$F$27=0,0,E12*'Долгосрочные параметры рег-я'!$F$28/'Долгосрочные параметры рег-я'!$F$27)</f>
        <v>18.748930613537716</v>
      </c>
      <c r="G12" s="1117">
        <f>'Долгосрочные параметры рег-я'!G41</f>
        <v>29.09753634942</v>
      </c>
      <c r="H12" s="1117">
        <f>D12*'Долгосрочные параметры рег-я'!$F$35*'Долгосрочные параметры рег-я'!$G$35</f>
        <v>11.756317276639466</v>
      </c>
      <c r="I12" s="520">
        <f>'Долгосрочные параметры рег-я'!H41</f>
        <v>7.274384087355</v>
      </c>
      <c r="J12" s="519">
        <f>D12*'Долгосрочные параметры рег-я'!$F$35*'Долгосрочные параметры рег-я'!$H$35</f>
        <v>2.9390793191598665</v>
      </c>
    </row>
    <row r="13" spans="1:10" ht="24.75" customHeight="1">
      <c r="A13" s="918" t="s">
        <v>620</v>
      </c>
      <c r="B13" s="916" t="s">
        <v>615</v>
      </c>
      <c r="C13" s="1117">
        <f>'Долгосрочные параметры рег-я'!D42</f>
        <v>0</v>
      </c>
      <c r="D13" s="1117">
        <f>IF('Долгосрочные параметры рег-я'!$D$27=0,0,C13*'Долгосрочные параметры рег-я'!$D$28/'Долгосрочные параметры рег-я'!$D$27)</f>
        <v>0</v>
      </c>
      <c r="E13" s="1117">
        <f>'Долгосрочные параметры рег-я'!F42</f>
        <v>0</v>
      </c>
      <c r="F13" s="1117">
        <f>IF('Долгосрочные параметры рег-я'!$F$27=0,0,E13*'Долгосрочные параметры рег-я'!$F$28/'Долгосрочные параметры рег-я'!$F$27)</f>
        <v>0</v>
      </c>
      <c r="G13" s="1117">
        <f>'Долгосрочные параметры рег-я'!H42</f>
        <v>0</v>
      </c>
      <c r="H13" s="1117">
        <f>D13*'Долгосрочные параметры рег-я'!$F$35*'Долгосрочные параметры рег-я'!$G$35</f>
        <v>0</v>
      </c>
      <c r="I13" s="520">
        <f>'Долгосрочные параметры рег-я'!H42</f>
        <v>0</v>
      </c>
      <c r="J13" s="519">
        <f>D13*'Долгосрочные параметры рег-я'!$F$35*'Долгосрочные параметры рег-я'!$H$35</f>
        <v>0</v>
      </c>
    </row>
    <row r="14" spans="1:10" ht="24.75" customHeight="1">
      <c r="A14" s="918" t="s">
        <v>621</v>
      </c>
      <c r="B14" s="922" t="s">
        <v>332</v>
      </c>
      <c r="C14" s="1117">
        <f>C15+C16</f>
        <v>0</v>
      </c>
      <c r="D14" s="1117">
        <f>D15+D16</f>
        <v>0</v>
      </c>
      <c r="E14" s="1117">
        <f>E15+E16</f>
        <v>0</v>
      </c>
      <c r="F14" s="1117">
        <f>F15+F16</f>
        <v>0</v>
      </c>
      <c r="G14" s="1117">
        <f>'Долгосрочные параметры рег-я'!G43</f>
        <v>0</v>
      </c>
      <c r="H14" s="1117">
        <f>D14*'Долгосрочные параметры рег-я'!$F$35*'Долгосрочные параметры рег-я'!$G$35</f>
        <v>0</v>
      </c>
      <c r="I14" s="520">
        <f>I15+I16</f>
        <v>0</v>
      </c>
      <c r="J14" s="519">
        <f>D14*'Долгосрочные параметры рег-я'!$F$35*'Долгосрочные параметры рег-я'!$H$35</f>
        <v>0</v>
      </c>
    </row>
    <row r="15" spans="1:10" ht="24.75" customHeight="1">
      <c r="A15" s="918" t="s">
        <v>622</v>
      </c>
      <c r="B15" s="916" t="s">
        <v>160</v>
      </c>
      <c r="C15" s="1117">
        <f>'Долгосрочные параметры рег-я'!D44</f>
        <v>0</v>
      </c>
      <c r="D15" s="1117">
        <f>IF('Долгосрочные параметры рег-я'!$D$27=0,0,C15*'Долгосрочные параметры рег-я'!$D$28/'Долгосрочные параметры рег-я'!$D$27)</f>
        <v>0</v>
      </c>
      <c r="E15" s="1117">
        <f>'Долгосрочные параметры рег-я'!F44</f>
        <v>0</v>
      </c>
      <c r="F15" s="1117">
        <f>IF('Долгосрочные параметры рег-я'!$F$27=0,0,E15*'Долгосрочные параметры рег-я'!$F$28/'Долгосрочные параметры рег-я'!$F$27)</f>
        <v>0</v>
      </c>
      <c r="G15" s="1117">
        <f>'Долгосрочные параметры рег-я'!G44</f>
        <v>0</v>
      </c>
      <c r="H15" s="1117">
        <f>D15*'Долгосрочные параметры рег-я'!$F$35*'Долгосрочные параметры рег-я'!$G$35</f>
        <v>0</v>
      </c>
      <c r="I15" s="520">
        <f>'Долгосрочные параметры рег-я'!H44</f>
        <v>0</v>
      </c>
      <c r="J15" s="519">
        <f>D15*'Долгосрочные параметры рег-я'!$F$35*'Долгосрочные параметры рег-я'!$H$35</f>
        <v>0</v>
      </c>
    </row>
    <row r="16" spans="1:10" ht="24.75" customHeight="1">
      <c r="A16" s="918" t="s">
        <v>623</v>
      </c>
      <c r="B16" s="916" t="s">
        <v>333</v>
      </c>
      <c r="C16" s="1117">
        <f>'Долгосрочные параметры рег-я'!D45</f>
        <v>0</v>
      </c>
      <c r="D16" s="1117">
        <f>IF('Долгосрочные параметры рег-я'!$D$27=0,0,C16*'Долгосрочные параметры рег-я'!$D$28/'Долгосрочные параметры рег-я'!$D$27)</f>
        <v>0</v>
      </c>
      <c r="E16" s="1117">
        <f>'Долгосрочные параметры рег-я'!F45</f>
        <v>0</v>
      </c>
      <c r="F16" s="1117">
        <f>IF('Долгосрочные параметры рег-я'!$F$27=0,0,E16*'Долгосрочные параметры рег-я'!$F$28/'Долгосрочные параметры рег-я'!$F$27)</f>
        <v>0</v>
      </c>
      <c r="G16" s="1117">
        <f>'Долгосрочные параметры рег-я'!G45</f>
        <v>0</v>
      </c>
      <c r="H16" s="1117">
        <f>D16*'Долгосрочные параметры рег-я'!$F$35*'Долгосрочные параметры рег-я'!$G$35</f>
        <v>0</v>
      </c>
      <c r="I16" s="520">
        <f>'Долгосрочные параметры рег-я'!H45</f>
        <v>0</v>
      </c>
      <c r="J16" s="519">
        <f>D16*'Долгосрочные параметры рег-я'!$F$35*'Долгосрочные параметры рег-я'!$H$35</f>
        <v>0</v>
      </c>
    </row>
    <row r="17" spans="1:10" ht="24.75" customHeight="1">
      <c r="A17" s="420" t="s">
        <v>18</v>
      </c>
      <c r="B17" s="917" t="s">
        <v>358</v>
      </c>
      <c r="C17" s="1117">
        <f>SUM(C18:C21)+SUM(C27:C31)</f>
        <v>443.2105</v>
      </c>
      <c r="D17" s="1117">
        <f>IF('Долгосрочные параметры рег-я'!$D$27=0,0,C17*'Долгосрочные параметры рег-я'!$D$28/'Долгосрочные параметры рег-я'!$D$27)</f>
        <v>179.0709424937922</v>
      </c>
      <c r="E17" s="1117">
        <f aca="true" t="shared" si="0" ref="E17:J17">SUM(E18:E21)+SUM(E27:E31)</f>
        <v>369.0645</v>
      </c>
      <c r="F17" s="1117">
        <f t="shared" si="0"/>
        <v>248.14090435979762</v>
      </c>
      <c r="G17" s="1117">
        <f t="shared" si="0"/>
        <v>386.08050000000003</v>
      </c>
      <c r="H17" s="1117">
        <f t="shared" si="0"/>
        <v>178.39854844373264</v>
      </c>
      <c r="I17" s="521">
        <f t="shared" si="0"/>
        <v>0</v>
      </c>
      <c r="J17" s="521">
        <f t="shared" si="0"/>
        <v>0</v>
      </c>
    </row>
    <row r="18" spans="1:10" ht="24.75" customHeight="1">
      <c r="A18" s="918" t="s">
        <v>359</v>
      </c>
      <c r="B18" s="916" t="s">
        <v>334</v>
      </c>
      <c r="C18" s="1117">
        <f>'Долгосрочные параметры рег-я'!D48</f>
        <v>16.8</v>
      </c>
      <c r="D18" s="1117">
        <f>IF('Долгосрочные параметры рег-я'!$D$27=0,0,C18*'Долгосрочные параметры рег-я'!$D$28/'Долгосрочные параметры рег-я'!$D$27)</f>
        <v>6.787726901541612</v>
      </c>
      <c r="E18" s="1117">
        <f>'Долгосрочные параметры рег-я'!F48</f>
        <v>16.8</v>
      </c>
      <c r="F18" s="1117">
        <f>IF('Долгосрочные параметры рег-я'!$F$27=0,0,E18*'Долгосрочные параметры рег-я'!$F$28/'Долгосрочные параметры рег-я'!$F$27)</f>
        <v>11.295497652157279</v>
      </c>
      <c r="G18" s="1117">
        <f>'Долгосрочные параметры рег-я'!G48</f>
        <v>19.200000000000003</v>
      </c>
      <c r="H18" s="1117">
        <f>IF('Долгосрочные параметры рег-я'!$G$27=0,0,G18*'Долгосрочные параметры рег-я'!$G$28/'Долгосрочные параметры рег-я'!$G$27)</f>
        <v>8.87185996215729</v>
      </c>
      <c r="I18" s="520">
        <f>'Долгосрочные параметры рег-я'!H48</f>
        <v>0</v>
      </c>
      <c r="J18" s="520">
        <f>IF('Долгосрочные параметры рег-я'!$H$27=0,0,I18*'Долгосрочные параметры рег-я'!$H$28/'Долгосрочные параметры рег-я'!$H$27)</f>
        <v>0</v>
      </c>
    </row>
    <row r="19" spans="1:10" ht="24.75" customHeight="1">
      <c r="A19" s="918" t="s">
        <v>360</v>
      </c>
      <c r="B19" s="916" t="s">
        <v>75</v>
      </c>
      <c r="C19" s="1117">
        <f>'Долгосрочные параметры рег-я'!D49</f>
        <v>336.01050000000004</v>
      </c>
      <c r="D19" s="1117">
        <f>IF('Долгосрочные параметры рег-я'!$D$27=0,0,C19*'Долгосрочные параметры рег-я'!$D$28/'Долгосрочные параметры рег-я'!$D$27)</f>
        <v>135.75878036014572</v>
      </c>
      <c r="E19" s="1117">
        <f>'Долгосрочные параметры рег-я'!F49</f>
        <v>352.2645</v>
      </c>
      <c r="F19" s="1117">
        <f>IF('Долгосрочные параметры рег-я'!$F$27=0,0,E19*'Долгосрочные параметры рег-я'!$F$28/'Долгосрочные параметры рег-я'!$F$27)</f>
        <v>236.84540670764034</v>
      </c>
      <c r="G19" s="1117">
        <f>'Долгосрочные параметры рег-я'!G49</f>
        <v>366.88050000000004</v>
      </c>
      <c r="H19" s="1117">
        <f>IF('Долгосрочные параметры рег-я'!$G$27=0,0,G19*'Долгосрочные параметры рег-я'!$G$28/'Долгосрочные параметры рег-я'!$G$27)</f>
        <v>169.52668848157535</v>
      </c>
      <c r="I19" s="520">
        <f>'Долгосрочные параметры рег-я'!H49</f>
        <v>0</v>
      </c>
      <c r="J19" s="520">
        <f>IF('Долгосрочные параметры рег-я'!$H$27=0,0,I19*'Долгосрочные параметры рег-я'!$H$28/'Долгосрочные параметры рег-я'!$H$27)</f>
        <v>0</v>
      </c>
    </row>
    <row r="20" spans="1:10" ht="37.5">
      <c r="A20" s="918" t="s">
        <v>361</v>
      </c>
      <c r="B20" s="916" t="s">
        <v>335</v>
      </c>
      <c r="C20" s="1117">
        <f>'Долгосрочные параметры рег-я'!D50</f>
        <v>0</v>
      </c>
      <c r="D20" s="1117">
        <f>IF('Долгосрочные параметры рег-я'!$D$27=0,0,C20*'Долгосрочные параметры рег-я'!$D$28/'Долгосрочные параметры рег-я'!$D$27)</f>
        <v>0</v>
      </c>
      <c r="E20" s="1117">
        <f>'Долгосрочные параметры рег-я'!F50</f>
        <v>0</v>
      </c>
      <c r="F20" s="1117">
        <f>IF('Долгосрочные параметры рег-я'!$F$27=0,0,E20*'Долгосрочные параметры рег-я'!$F$28/'Долгосрочные параметры рег-я'!$F$27)</f>
        <v>0</v>
      </c>
      <c r="G20" s="1117">
        <f>'Долгосрочные параметры рег-я'!G50</f>
        <v>0</v>
      </c>
      <c r="H20" s="1117">
        <f>IF('Долгосрочные параметры рег-я'!$G$27=0,0,G20*'Долгосрочные параметры рег-я'!$G$28/'Долгосрочные параметры рег-я'!$G$27)</f>
        <v>0</v>
      </c>
      <c r="I20" s="520">
        <f>'Долгосрочные параметры рег-я'!H50</f>
        <v>0</v>
      </c>
      <c r="J20" s="520">
        <f>IF('Долгосрочные параметры рег-я'!$H$27=0,0,I20*'Долгосрочные параметры рег-я'!$H$28/'Долгосрочные параметры рег-я'!$H$27)</f>
        <v>0</v>
      </c>
    </row>
    <row r="21" spans="1:10" ht="24.75" customHeight="1">
      <c r="A21" s="918" t="s">
        <v>362</v>
      </c>
      <c r="B21" s="922" t="s">
        <v>336</v>
      </c>
      <c r="C21" s="1117">
        <f aca="true" t="shared" si="1" ref="C21:J21">SUM(C22:C26)</f>
        <v>0</v>
      </c>
      <c r="D21" s="1117">
        <f t="shared" si="1"/>
        <v>0</v>
      </c>
      <c r="E21" s="1117">
        <f t="shared" si="1"/>
        <v>0</v>
      </c>
      <c r="F21" s="1117">
        <f t="shared" si="1"/>
        <v>0</v>
      </c>
      <c r="G21" s="1117">
        <f t="shared" si="1"/>
        <v>0</v>
      </c>
      <c r="H21" s="1117">
        <f t="shared" si="1"/>
        <v>0</v>
      </c>
      <c r="I21" s="520">
        <f t="shared" si="1"/>
        <v>0</v>
      </c>
      <c r="J21" s="520">
        <f t="shared" si="1"/>
        <v>0</v>
      </c>
    </row>
    <row r="22" spans="1:10" ht="24.75" customHeight="1">
      <c r="A22" s="918" t="s">
        <v>363</v>
      </c>
      <c r="B22" s="916" t="s">
        <v>339</v>
      </c>
      <c r="C22" s="1117">
        <f>'Долгосрочные параметры рег-я'!D52</f>
        <v>0</v>
      </c>
      <c r="D22" s="1117">
        <f>IF('Долгосрочные параметры рег-я'!$D$27=0,0,C22*'Долгосрочные параметры рег-я'!$D$28/'Долгосрочные параметры рег-я'!$D$27)</f>
        <v>0</v>
      </c>
      <c r="E22" s="1117">
        <f>'Долгосрочные параметры рег-я'!F52</f>
        <v>0</v>
      </c>
      <c r="F22" s="1117">
        <f>IF('Долгосрочные параметры рег-я'!$F$27=0,0,E22*'Долгосрочные параметры рег-я'!$F$28/'Долгосрочные параметры рег-я'!$F$27)</f>
        <v>0</v>
      </c>
      <c r="G22" s="1117">
        <f>'Долгосрочные параметры рег-я'!G52</f>
        <v>0</v>
      </c>
      <c r="H22" s="1117">
        <f>IF('Долгосрочные параметры рег-я'!$G$27=0,0,G22*'Долгосрочные параметры рег-я'!$G$28/'Долгосрочные параметры рег-я'!$G$27)</f>
        <v>0</v>
      </c>
      <c r="I22" s="520">
        <f>'Долгосрочные параметры рег-я'!H52</f>
        <v>0</v>
      </c>
      <c r="J22" s="520">
        <f>IF('Долгосрочные параметры рег-я'!$H$27=0,0,I22*'Долгосрочные параметры рег-я'!$H$28/'Долгосрочные параметры рег-я'!$H$27)</f>
        <v>0</v>
      </c>
    </row>
    <row r="23" spans="1:10" ht="24.75" customHeight="1">
      <c r="A23" s="918" t="s">
        <v>364</v>
      </c>
      <c r="B23" s="916" t="s">
        <v>340</v>
      </c>
      <c r="C23" s="1117">
        <f>'Долгосрочные параметры рег-я'!D53</f>
        <v>0</v>
      </c>
      <c r="D23" s="1117">
        <f>IF('Долгосрочные параметры рег-я'!$D$27=0,0,C23*'Долгосрочные параметры рег-я'!$D$28/'Долгосрочные параметры рег-я'!$D$27)</f>
        <v>0</v>
      </c>
      <c r="E23" s="1117">
        <f>'Долгосрочные параметры рег-я'!F53</f>
        <v>0</v>
      </c>
      <c r="F23" s="1117">
        <f>IF('Долгосрочные параметры рег-я'!$F$27=0,0,E23*'Долгосрочные параметры рег-я'!$F$28/'Долгосрочные параметры рег-я'!$F$27)</f>
        <v>0</v>
      </c>
      <c r="G23" s="1117">
        <f>'Долгосрочные параметры рег-я'!G53</f>
        <v>0</v>
      </c>
      <c r="H23" s="1117">
        <f>IF('Долгосрочные параметры рег-я'!$G$27=0,0,G23*'Долгосрочные параметры рег-я'!$G$28/'Долгосрочные параметры рег-я'!$G$27)</f>
        <v>0</v>
      </c>
      <c r="I23" s="520">
        <f>'Долгосрочные параметры рег-я'!H53</f>
        <v>0</v>
      </c>
      <c r="J23" s="520">
        <f>IF('Долгосрочные параметры рег-я'!$H$27=0,0,I23*'Долгосрочные параметры рег-я'!$H$28/'Долгосрочные параметры рег-я'!$H$27)</f>
        <v>0</v>
      </c>
    </row>
    <row r="24" spans="1:10" ht="24.75" customHeight="1">
      <c r="A24" s="918" t="s">
        <v>365</v>
      </c>
      <c r="B24" s="916" t="s">
        <v>76</v>
      </c>
      <c r="C24" s="1117">
        <f>'Долгосрочные параметры рег-я'!D54</f>
        <v>0</v>
      </c>
      <c r="D24" s="1117">
        <f>IF('Долгосрочные параметры рег-я'!$D$27=0,0,C24*'Долгосрочные параметры рег-я'!$D$28/'Долгосрочные параметры рег-я'!$D$27)</f>
        <v>0</v>
      </c>
      <c r="E24" s="1117">
        <f>'Долгосрочные параметры рег-я'!F54</f>
        <v>0</v>
      </c>
      <c r="F24" s="1117">
        <f>IF('Долгосрочные параметры рег-я'!$F$27=0,0,E24*'Долгосрочные параметры рег-я'!$F$28/'Долгосрочные параметры рег-я'!$F$27)</f>
        <v>0</v>
      </c>
      <c r="G24" s="1117">
        <f>'Долгосрочные параметры рег-я'!G54</f>
        <v>0</v>
      </c>
      <c r="H24" s="1117">
        <f>IF('Долгосрочные параметры рег-я'!$G$27=0,0,G24*'Долгосрочные параметры рег-я'!$G$28/'Долгосрочные параметры рег-я'!$G$27)</f>
        <v>0</v>
      </c>
      <c r="I24" s="520">
        <f>'Долгосрочные параметры рег-я'!H54</f>
        <v>0</v>
      </c>
      <c r="J24" s="520">
        <f>IF('Долгосрочные параметры рег-я'!$H$27=0,0,I24*'Долгосрочные параметры рег-я'!$H$28/'Долгосрочные параметры рег-я'!$H$27)</f>
        <v>0</v>
      </c>
    </row>
    <row r="25" spans="1:10" s="418" customFormat="1" ht="24.75" customHeight="1">
      <c r="A25" s="918" t="s">
        <v>366</v>
      </c>
      <c r="B25" s="916" t="s">
        <v>341</v>
      </c>
      <c r="C25" s="1117">
        <f>'Долгосрочные параметры рег-я'!D55</f>
        <v>0</v>
      </c>
      <c r="D25" s="1117">
        <f>IF('Долгосрочные параметры рег-я'!$D$27=0,0,C25*'Долгосрочные параметры рег-я'!$D$28/'Долгосрочные параметры рег-я'!$D$27)</f>
        <v>0</v>
      </c>
      <c r="E25" s="1117">
        <f>'Долгосрочные параметры рег-я'!F55</f>
        <v>0</v>
      </c>
      <c r="F25" s="1117">
        <f>IF('Долгосрочные параметры рег-я'!$F$27=0,0,E25*'Долгосрочные параметры рег-я'!$F$28/'Долгосрочные параметры рег-я'!$F$27)</f>
        <v>0</v>
      </c>
      <c r="G25" s="1117">
        <f>'Долгосрочные параметры рег-я'!G55</f>
        <v>0</v>
      </c>
      <c r="H25" s="1117">
        <f>IF('Долгосрочные параметры рег-я'!$G$27=0,0,G25*'Долгосрочные параметры рег-я'!$G$28/'Долгосрочные параметры рег-я'!$G$27)</f>
        <v>0</v>
      </c>
      <c r="I25" s="520">
        <f>'Долгосрочные параметры рег-я'!H55</f>
        <v>0</v>
      </c>
      <c r="J25" s="520">
        <f>IF('Долгосрочные параметры рег-я'!$H$27=0,0,I25*'Долгосрочные параметры рег-я'!$H$28/'Долгосрочные параметры рег-я'!$H$27)</f>
        <v>0</v>
      </c>
    </row>
    <row r="26" spans="1:10" ht="24.75" customHeight="1">
      <c r="A26" s="918" t="s">
        <v>373</v>
      </c>
      <c r="B26" s="916" t="s">
        <v>13</v>
      </c>
      <c r="C26" s="1117">
        <f>'Долгосрочные параметры рег-я'!D56</f>
        <v>0</v>
      </c>
      <c r="D26" s="1117">
        <f>IF('Долгосрочные параметры рег-я'!$D$27=0,0,C26*'Долгосрочные параметры рег-я'!$D$28/'Долгосрочные параметры рег-я'!$D$27)</f>
        <v>0</v>
      </c>
      <c r="E26" s="1117">
        <f>'Долгосрочные параметры рег-я'!F56</f>
        <v>0</v>
      </c>
      <c r="F26" s="1117">
        <f>IF('Долгосрочные параметры рег-я'!$F$27=0,0,E26*'Долгосрочные параметры рег-я'!$F$28/'Долгосрочные параметры рег-я'!$F$27)</f>
        <v>0</v>
      </c>
      <c r="G26" s="1117">
        <f>'Долгосрочные параметры рег-я'!G56</f>
        <v>0</v>
      </c>
      <c r="H26" s="1117">
        <f>IF('Долгосрочные параметры рег-я'!$G$27=0,0,G26*'Долгосрочные параметры рег-я'!$G$28/'Долгосрочные параметры рег-я'!$G$27)</f>
        <v>0</v>
      </c>
      <c r="I26" s="520">
        <f>'Долгосрочные параметры рег-я'!H56</f>
        <v>0</v>
      </c>
      <c r="J26" s="520">
        <f>IF('Долгосрочные параметры рег-я'!$H$27=0,0,I26*'Долгосрочные параметры рег-я'!$H$28/'Долгосрочные параметры рег-я'!$H$27)</f>
        <v>0</v>
      </c>
    </row>
    <row r="27" spans="1:10" ht="24.75" customHeight="1">
      <c r="A27" s="918" t="s">
        <v>367</v>
      </c>
      <c r="B27" s="916" t="s">
        <v>348</v>
      </c>
      <c r="C27" s="1117">
        <f>'Долгосрочные параметры рег-я'!D57</f>
        <v>0</v>
      </c>
      <c r="D27" s="1117">
        <f>IF('Долгосрочные параметры рег-я'!$D$27=0,0,C27*'Долгосрочные параметры рег-я'!$D$28/'Долгосрочные параметры рег-я'!$D$27)</f>
        <v>0</v>
      </c>
      <c r="E27" s="1117">
        <f>'Долгосрочные параметры рег-я'!F57</f>
        <v>0</v>
      </c>
      <c r="F27" s="1117">
        <f>IF('Долгосрочные параметры рег-я'!$F$27=0,0,E27*'Долгосрочные параметры рег-я'!$F$28/'Долгосрочные параметры рег-я'!$F$27)</f>
        <v>0</v>
      </c>
      <c r="G27" s="1117">
        <f>'Долгосрочные параметры рег-я'!G57</f>
        <v>0</v>
      </c>
      <c r="H27" s="1117">
        <f>IF('Долгосрочные параметры рег-я'!$G$27=0,0,G27*'Долгосрочные параметры рег-я'!$G$28/'Долгосрочные параметры рег-я'!$G$27)</f>
        <v>0</v>
      </c>
      <c r="I27" s="520">
        <f>'Долгосрочные параметры рег-я'!H57</f>
        <v>0</v>
      </c>
      <c r="J27" s="520">
        <f>IF('Долгосрочные параметры рег-я'!$H$27=0,0,I27*'Долгосрочные параметры рег-я'!$H$28/'Долгосрочные параметры рег-я'!$H$27)</f>
        <v>0</v>
      </c>
    </row>
    <row r="28" spans="1:10" ht="24.75" customHeight="1">
      <c r="A28" s="918" t="s">
        <v>368</v>
      </c>
      <c r="B28" s="916" t="s">
        <v>266</v>
      </c>
      <c r="C28" s="1117">
        <f>'Долгосрочные параметры рег-я'!D58</f>
        <v>0</v>
      </c>
      <c r="D28" s="1117">
        <f>IF('Долгосрочные параметры рег-я'!$D$27=0,0,C28*'Долгосрочные параметры рег-я'!$D$28/'Долгосрочные параметры рег-я'!$D$27)</f>
        <v>0</v>
      </c>
      <c r="E28" s="1117">
        <f>'Долгосрочные параметры рег-я'!F58</f>
        <v>0</v>
      </c>
      <c r="F28" s="1117">
        <f>IF('Долгосрочные параметры рег-я'!$F$27=0,0,E28*'Долгосрочные параметры рег-я'!$F$28/'Долгосрочные параметры рег-я'!$F$27)</f>
        <v>0</v>
      </c>
      <c r="G28" s="1117">
        <f>'Долгосрочные параметры рег-я'!G58</f>
        <v>0</v>
      </c>
      <c r="H28" s="1117">
        <f>IF('Долгосрочные параметры рег-я'!$G$27=0,0,G28*'Долгосрочные параметры рег-я'!$G$28/'Долгосрочные параметры рег-я'!$G$27)</f>
        <v>0</v>
      </c>
      <c r="I28" s="520">
        <f>'Долгосрочные параметры рег-я'!H58</f>
        <v>0</v>
      </c>
      <c r="J28" s="520">
        <f>IF('Долгосрочные параметры рег-я'!$H$27=0,0,I28*'Долгосрочные параметры рег-я'!$H$28/'Долгосрочные параметры рег-я'!$H$27)</f>
        <v>0</v>
      </c>
    </row>
    <row r="29" spans="1:10" ht="24.75" customHeight="1">
      <c r="A29" s="918" t="s">
        <v>369</v>
      </c>
      <c r="B29" s="916" t="s">
        <v>357</v>
      </c>
      <c r="C29" s="1117">
        <f>'Долгосрочные параметры рег-я'!D59</f>
        <v>90.4</v>
      </c>
      <c r="D29" s="1117">
        <f>IF('Долгосрочные параметры рег-я'!$D$27=0,0,C29*'Долгосрочные параметры рег-я'!$D$28/'Долгосрочные параметры рег-я'!$D$27)</f>
        <v>36.52443523210487</v>
      </c>
      <c r="E29" s="1117">
        <f>'Долгосрочные параметры рег-я'!F59</f>
        <v>0</v>
      </c>
      <c r="F29" s="1117">
        <f>IF('Долгосрочные параметры рег-я'!$F$27=0,0,E29*'Долгосрочные параметры рег-я'!$F$28/'Долгосрочные параметры рег-я'!$F$27)</f>
        <v>0</v>
      </c>
      <c r="G29" s="1117">
        <f>'Долгосрочные параметры рег-я'!G59</f>
        <v>0</v>
      </c>
      <c r="H29" s="1117">
        <f>IF('Долгосрочные параметры рег-я'!$G$27=0,0,G29*'Долгосрочные параметры рег-я'!$G$28/'Долгосрочные параметры рег-я'!$G$27)</f>
        <v>0</v>
      </c>
      <c r="I29" s="520">
        <f>'Долгосрочные параметры рег-я'!H59</f>
        <v>0</v>
      </c>
      <c r="J29" s="520">
        <f>IF('Долгосрочные параметры рег-я'!$H$27=0,0,I29*'Долгосрочные параметры рег-я'!$H$28/'Долгосрочные параметры рег-я'!$H$27)</f>
        <v>0</v>
      </c>
    </row>
    <row r="30" spans="1:10" ht="24.75" customHeight="1">
      <c r="A30" s="918" t="s">
        <v>370</v>
      </c>
      <c r="B30" s="916" t="s">
        <v>350</v>
      </c>
      <c r="C30" s="1117">
        <f>'Долгосрочные параметры рег-я'!D60</f>
        <v>0</v>
      </c>
      <c r="D30" s="1117">
        <f>IF('Долгосрочные параметры рег-я'!$D$27=0,0,C30*'Долгосрочные параметры рег-я'!$D$28/'Долгосрочные параметры рег-я'!$D$27)</f>
        <v>0</v>
      </c>
      <c r="E30" s="1117">
        <f>'Долгосрочные параметры рег-я'!F60</f>
        <v>0</v>
      </c>
      <c r="F30" s="1117">
        <f>IF('Долгосрочные параметры рег-я'!$F$27=0,0,E30*'Долгосрочные параметры рег-я'!$F$28/'Долгосрочные параметры рег-я'!$F$27)</f>
        <v>0</v>
      </c>
      <c r="G30" s="1117">
        <f>'Долгосрочные параметры рег-я'!G60</f>
        <v>0</v>
      </c>
      <c r="H30" s="1117">
        <f>IF('Долгосрочные параметры рег-я'!$G$27=0,0,G30*'Долгосрочные параметры рег-я'!$G$28/'Долгосрочные параметры рег-я'!$G$27)</f>
        <v>0</v>
      </c>
      <c r="I30" s="520">
        <f>'Долгосрочные параметры рег-я'!H60</f>
        <v>0</v>
      </c>
      <c r="J30" s="520">
        <f>IF('Долгосрочные параметры рег-я'!$H$27=0,0,I30*'Долгосрочные параметры рег-я'!$H$28/'Долгосрочные параметры рег-я'!$H$27)</f>
        <v>0</v>
      </c>
    </row>
    <row r="31" spans="1:10" ht="40.5" customHeight="1">
      <c r="A31" s="918" t="s">
        <v>371</v>
      </c>
      <c r="B31" s="916" t="s">
        <v>396</v>
      </c>
      <c r="C31" s="1117">
        <f>'Долгосрочные параметры рег-я'!D61</f>
        <v>0</v>
      </c>
      <c r="D31" s="1117">
        <f>IF('Долгосрочные параметры рег-я'!$D$27=0,0,C31*'Долгосрочные параметры рег-я'!$D$28/'Долгосрочные параметры рег-я'!$D$27)</f>
        <v>0</v>
      </c>
      <c r="E31" s="1117">
        <f>'Долгосрочные параметры рег-я'!F61</f>
        <v>0</v>
      </c>
      <c r="F31" s="1117">
        <f>IF('Долгосрочные параметры рег-я'!$F$27=0,0,E31*'Долгосрочные параметры рег-я'!$F$28/'Долгосрочные параметры рег-я'!$F$27)</f>
        <v>0</v>
      </c>
      <c r="G31" s="1117">
        <f>'Долгосрочные параметры рег-я'!G61</f>
        <v>0</v>
      </c>
      <c r="H31" s="1117">
        <f>IF('Долгосрочные параметры рег-я'!$G$27=0,0,G31*'Долгосрочные параметры рег-я'!$G$28/'Долгосрочные параметры рег-я'!$G$27)</f>
        <v>0</v>
      </c>
      <c r="I31" s="520">
        <f>'Долгосрочные параметры рег-я'!H61</f>
        <v>0</v>
      </c>
      <c r="J31" s="520">
        <f>IF('Долгосрочные параметры рег-я'!$H$27=0,0,I31*'Долгосрочные параметры рег-я'!$H$28/'Долгосрочные параметры рег-я'!$H$27)</f>
        <v>0</v>
      </c>
    </row>
    <row r="32" spans="1:10" ht="24.75" customHeight="1">
      <c r="A32" s="420" t="s">
        <v>19</v>
      </c>
      <c r="B32" s="917" t="s">
        <v>413</v>
      </c>
      <c r="C32" s="1117">
        <f>'Долгосрочные параметры рег-я'!D72</f>
        <v>74.1</v>
      </c>
      <c r="D32" s="1117">
        <f>IF('Долгосрочные параметры рег-я'!$D$27=0,0,C32*'Долгосрочные параметры рег-я'!$D$28/'Долгосрочные параметры рег-я'!$D$27)</f>
        <v>29.938724012156747</v>
      </c>
      <c r="E32" s="1117">
        <f>'Долгосрочные параметры рег-я'!F72</f>
        <v>0</v>
      </c>
      <c r="F32" s="1117">
        <f>IF('Долгосрочные параметры рег-я'!$F$27=0,0,E32*'Долгосрочные параметры рег-я'!$F$28/'Долгосрочные параметры рег-я'!$F$27)</f>
        <v>0</v>
      </c>
      <c r="G32" s="1117">
        <f>'Долгосрочные параметры рег-я'!G72</f>
        <v>0</v>
      </c>
      <c r="H32" s="1117">
        <f>IF('Долгосрочные параметры рег-я'!$G$27=0,0,G32*'Долгосрочные параметры рег-я'!$G$28/'Долгосрочные параметры рег-я'!$G$27)</f>
        <v>0</v>
      </c>
      <c r="I32" s="521">
        <f>'Долгосрочные параметры рег-я'!H72</f>
        <v>0</v>
      </c>
      <c r="J32" s="521">
        <f>IF('Долгосрочные параметры рег-я'!$H$27=0,0,I32*'Долгосрочные параметры рег-я'!$H$28/'Долгосрочные параметры рег-я'!$H$27)</f>
        <v>0</v>
      </c>
    </row>
    <row r="33" spans="1:10" ht="44.25" customHeight="1">
      <c r="A33" s="420" t="s">
        <v>20</v>
      </c>
      <c r="B33" s="917" t="s">
        <v>572</v>
      </c>
      <c r="C33" s="1117" t="s">
        <v>96</v>
      </c>
      <c r="D33" s="1117" t="s">
        <v>96</v>
      </c>
      <c r="E33" s="1117">
        <f>'Долгосрочные параметры рег-я'!F68</f>
        <v>0</v>
      </c>
      <c r="F33" s="1117">
        <f>IF('Долгосрочные параметры рег-я'!$F$27=0,0,E33*'Долгосрочные параметры рег-я'!$F$28/'Долгосрочные параметры рег-я'!$F$27)</f>
        <v>0</v>
      </c>
      <c r="G33" s="1117">
        <f>SUM(G34:G37)</f>
        <v>-34.76600000000005</v>
      </c>
      <c r="H33" s="1117">
        <f>SUM(H34:H37)</f>
        <v>-16.064535596060452</v>
      </c>
      <c r="I33" s="521">
        <f>SUM(I34:I37)</f>
        <v>-426.5</v>
      </c>
      <c r="J33" s="521">
        <f>SUM(J34:J37)</f>
        <v>0</v>
      </c>
    </row>
    <row r="34" spans="1:10" ht="24.75" customHeight="1">
      <c r="A34" s="420" t="s">
        <v>176</v>
      </c>
      <c r="B34" s="916" t="s">
        <v>547</v>
      </c>
      <c r="C34" s="1117" t="str">
        <f>'Долгосрочные параметры рег-я'!D64</f>
        <v>х</v>
      </c>
      <c r="D34" s="1117" t="str">
        <f>'Долгосрочные параметры рег-я'!E64</f>
        <v>х</v>
      </c>
      <c r="E34" s="1117" t="str">
        <f>'Долгосрочные параметры рег-я'!E64</f>
        <v>х</v>
      </c>
      <c r="F34" s="1117" t="str">
        <f>'Долгосрочные параметры рег-я'!F64</f>
        <v>х</v>
      </c>
      <c r="G34" s="1117">
        <f>'Долгосрочные параметры рег-я'!G64</f>
        <v>-34.76600000000005</v>
      </c>
      <c r="H34" s="1117">
        <f>IF('Долгосрочные параметры рег-я'!$G$27=0,0,G34*'Долгосрочные параметры рег-я'!$G$28/'Долгосрочные параметры рег-я'!$G$27)</f>
        <v>-16.064535596060452</v>
      </c>
      <c r="I34" s="520">
        <f>'Долгосрочные параметры рег-я'!H64</f>
        <v>-426.5</v>
      </c>
      <c r="J34" s="520">
        <f>IF('Долгосрочные параметры рег-я'!$H$27=0,0,I34*'Долгосрочные параметры рег-я'!$H$28/'Долгосрочные параметры рег-я'!$H$27)</f>
        <v>0</v>
      </c>
    </row>
    <row r="35" spans="1:10" ht="45.75" customHeight="1">
      <c r="A35" s="420" t="s">
        <v>177</v>
      </c>
      <c r="B35" s="916" t="s">
        <v>548</v>
      </c>
      <c r="C35" s="1117" t="str">
        <f>'Долгосрочные параметры рег-я'!D65</f>
        <v>х</v>
      </c>
      <c r="D35" s="1117" t="str">
        <f>'Долгосрочные параметры рег-я'!E65</f>
        <v>х</v>
      </c>
      <c r="E35" s="1117" t="str">
        <f>'Долгосрочные параметры рег-я'!E65</f>
        <v>х</v>
      </c>
      <c r="F35" s="1117" t="str">
        <f>'Долгосрочные параметры рег-я'!F65</f>
        <v>х</v>
      </c>
      <c r="G35" s="1117">
        <f>'Долгосрочные параметры рег-я'!G65</f>
        <v>0</v>
      </c>
      <c r="H35" s="1117">
        <f>G35</f>
        <v>0</v>
      </c>
      <c r="I35" s="520">
        <f>'Долгосрочные параметры рег-я'!H65</f>
        <v>0</v>
      </c>
      <c r="J35" s="520">
        <f>I35</f>
        <v>0</v>
      </c>
    </row>
    <row r="36" spans="1:10" ht="42.75" customHeight="1">
      <c r="A36" s="420" t="s">
        <v>180</v>
      </c>
      <c r="B36" s="916" t="s">
        <v>550</v>
      </c>
      <c r="C36" s="1117" t="str">
        <f>'Долгосрочные параметры рег-я'!D66</f>
        <v>х</v>
      </c>
      <c r="D36" s="1117" t="str">
        <f>'Долгосрочные параметры рег-я'!E66</f>
        <v>х</v>
      </c>
      <c r="E36" s="1117">
        <f>'Долгосрочные параметры рег-я'!F66</f>
        <v>0</v>
      </c>
      <c r="F36" s="1117">
        <f>'Долгосрочные параметры рег-я'!G66</f>
        <v>0</v>
      </c>
      <c r="G36" s="1117">
        <f>'Долгосрочные параметры рег-я'!G66</f>
        <v>0</v>
      </c>
      <c r="H36" s="1117">
        <f>IF('Долгосрочные параметры рег-я'!$G$27=0,0,G36*'Долгосрочные параметры рег-я'!$G$28/'Долгосрочные параметры рег-я'!$G$27)</f>
        <v>0</v>
      </c>
      <c r="I36" s="520">
        <f>'Долгосрочные параметры рег-я'!H66</f>
        <v>0</v>
      </c>
      <c r="J36" s="520">
        <f>IF('Долгосрочные параметры рег-я'!$H$27=0,0,I36*'Долгосрочные параметры рег-я'!$H$28/'Долгосрочные параметры рег-я'!$H$27)</f>
        <v>0</v>
      </c>
    </row>
    <row r="37" spans="1:10" ht="24.75" customHeight="1">
      <c r="A37" s="420" t="s">
        <v>354</v>
      </c>
      <c r="B37" s="916" t="s">
        <v>551</v>
      </c>
      <c r="C37" s="1117" t="str">
        <f>'Долгосрочные параметры рег-я'!D67</f>
        <v>х</v>
      </c>
      <c r="D37" s="1117" t="str">
        <f>'Долгосрочные параметры рег-я'!E67</f>
        <v>х</v>
      </c>
      <c r="E37" s="1117" t="str">
        <f>'Долгосрочные параметры рег-я'!E67</f>
        <v>х</v>
      </c>
      <c r="F37" s="1117" t="str">
        <f>'Долгосрочные параметры рег-я'!F67</f>
        <v>х</v>
      </c>
      <c r="G37" s="1117">
        <f>'Долгосрочные параметры рег-я'!G67</f>
        <v>0</v>
      </c>
      <c r="H37" s="1117">
        <f>G37</f>
        <v>0</v>
      </c>
      <c r="I37" s="520">
        <f>'Долгосрочные параметры рег-я'!H67</f>
        <v>0</v>
      </c>
      <c r="J37" s="520">
        <f>I37</f>
        <v>0</v>
      </c>
    </row>
    <row r="38" spans="1:10" ht="43.5" customHeight="1" thickBot="1">
      <c r="A38" s="919"/>
      <c r="B38" s="915" t="s">
        <v>372</v>
      </c>
      <c r="C38" s="1118">
        <f aca="true" t="shared" si="2" ref="C38:J38">C7+C17+C32</f>
        <v>1664.6105000000002</v>
      </c>
      <c r="D38" s="1118">
        <f t="shared" si="2"/>
        <v>672.5548494903949</v>
      </c>
      <c r="E38" s="1118">
        <f t="shared" si="2"/>
        <v>1585.5352169999996</v>
      </c>
      <c r="F38" s="1118">
        <f t="shared" si="2"/>
        <v>1066.0362691092964</v>
      </c>
      <c r="G38" s="1118">
        <f>G7+G17+G32</f>
        <v>1655.41903436082</v>
      </c>
      <c r="H38" s="1118">
        <f>H7+H17+H32</f>
        <v>691.2511268273242</v>
      </c>
      <c r="I38" s="914">
        <f t="shared" si="2"/>
        <v>317.334633590205</v>
      </c>
      <c r="J38" s="914">
        <f t="shared" si="2"/>
        <v>128.21314459589792</v>
      </c>
    </row>
    <row r="39" spans="1:10" s="418" customFormat="1" ht="39.75" customHeight="1" thickBot="1">
      <c r="A39" s="920"/>
      <c r="B39" s="421" t="s">
        <v>414</v>
      </c>
      <c r="C39" s="1118">
        <f>'Долгосрочные параметры рег-я'!D78</f>
        <v>0</v>
      </c>
      <c r="D39" s="1118">
        <f>C39</f>
        <v>0</v>
      </c>
      <c r="E39" s="1118">
        <f>'Долгосрочные параметры рег-я'!F78</f>
        <v>0</v>
      </c>
      <c r="F39" s="1118">
        <f>E39</f>
        <v>0</v>
      </c>
      <c r="G39" s="1118">
        <f>'Долгосрочные параметры рег-я'!G78</f>
        <v>0</v>
      </c>
      <c r="H39" s="1118">
        <f>G39</f>
        <v>0</v>
      </c>
      <c r="I39" s="383">
        <f>'Долгосрочные параметры рег-я'!H78</f>
        <v>0</v>
      </c>
      <c r="J39" s="383">
        <f>I39</f>
        <v>0</v>
      </c>
    </row>
    <row r="40" spans="1:10" s="418" customFormat="1" ht="46.5" customHeight="1" thickBot="1">
      <c r="A40" s="920"/>
      <c r="B40" s="422" t="s">
        <v>415</v>
      </c>
      <c r="C40" s="1118">
        <f aca="true" t="shared" si="3" ref="C40:J40">C38+C39</f>
        <v>1664.6105000000002</v>
      </c>
      <c r="D40" s="1118">
        <f t="shared" si="3"/>
        <v>672.5548494903949</v>
      </c>
      <c r="E40" s="1118">
        <f t="shared" si="3"/>
        <v>1585.5352169999996</v>
      </c>
      <c r="F40" s="1118">
        <f t="shared" si="3"/>
        <v>1066.0362691092964</v>
      </c>
      <c r="G40" s="1118">
        <f>G38+G39</f>
        <v>1655.41903436082</v>
      </c>
      <c r="H40" s="1118">
        <f>H38+H39</f>
        <v>691.2511268273242</v>
      </c>
      <c r="I40" s="383">
        <f t="shared" si="3"/>
        <v>317.334633590205</v>
      </c>
      <c r="J40" s="383">
        <f t="shared" si="3"/>
        <v>128.21314459589792</v>
      </c>
    </row>
    <row r="41" spans="1:5" ht="18.75">
      <c r="A41" s="384"/>
      <c r="B41" s="384"/>
      <c r="C41" s="385"/>
      <c r="D41" s="385"/>
      <c r="E41" s="385"/>
    </row>
    <row r="42" spans="1:5" ht="30.75" customHeight="1" thickBot="1">
      <c r="A42" s="1393" t="s">
        <v>425</v>
      </c>
      <c r="B42" s="1393"/>
      <c r="C42" s="1070"/>
      <c r="D42" s="513"/>
      <c r="E42" s="513"/>
    </row>
    <row r="43" spans="1:5" ht="63" customHeight="1" thickBot="1">
      <c r="A43" s="1385" t="s">
        <v>599</v>
      </c>
      <c r="B43" s="1386"/>
      <c r="C43" s="1071"/>
      <c r="D43" s="1072"/>
      <c r="E43" s="1073"/>
    </row>
    <row r="44" spans="1:5" ht="48.75" customHeight="1" thickBot="1">
      <c r="A44" s="1385" t="s">
        <v>600</v>
      </c>
      <c r="B44" s="1386"/>
      <c r="C44" s="1074"/>
      <c r="D44" s="1069"/>
      <c r="E44" s="1075"/>
    </row>
    <row r="45" spans="1:5" ht="57.75" customHeight="1" thickBot="1">
      <c r="A45" s="1385" t="s">
        <v>601</v>
      </c>
      <c r="B45" s="1386"/>
      <c r="C45" s="1076"/>
      <c r="D45" s="1077"/>
      <c r="E45" s="1078"/>
    </row>
    <row r="46" spans="1:3" ht="12" customHeight="1">
      <c r="A46" s="1390"/>
      <c r="B46" s="1391"/>
      <c r="C46" s="514"/>
    </row>
    <row r="47" spans="1:10" ht="36" customHeight="1" thickBot="1">
      <c r="A47" s="1374" t="s">
        <v>424</v>
      </c>
      <c r="B47" s="1374"/>
      <c r="C47" s="1374"/>
      <c r="D47" s="1374"/>
      <c r="E47" s="1374"/>
      <c r="F47" s="1374"/>
      <c r="G47" s="1374"/>
      <c r="H47" s="1374"/>
      <c r="I47" s="1374"/>
      <c r="J47" s="1374"/>
    </row>
    <row r="48" spans="1:5" ht="49.5" customHeight="1" thickBot="1">
      <c r="A48" s="1375" t="s">
        <v>426</v>
      </c>
      <c r="B48" s="1376"/>
      <c r="C48" s="923"/>
      <c r="D48" s="517"/>
      <c r="E48" s="518"/>
    </row>
    <row r="49" spans="1:5" ht="49.5" customHeight="1" thickBot="1">
      <c r="A49" s="1379" t="s">
        <v>573</v>
      </c>
      <c r="B49" s="1380"/>
      <c r="C49" s="963"/>
      <c r="D49" s="964"/>
      <c r="E49" s="965"/>
    </row>
    <row r="50" spans="1:5" ht="48" customHeight="1" thickBot="1">
      <c r="A50" s="1377" t="s">
        <v>574</v>
      </c>
      <c r="B50" s="1378"/>
      <c r="C50" s="923"/>
      <c r="D50" s="517"/>
      <c r="E50" s="518"/>
    </row>
    <row r="52" spans="1:5" ht="58.5" customHeight="1">
      <c r="A52" s="516"/>
      <c r="B52" s="1382" t="s">
        <v>624</v>
      </c>
      <c r="C52" s="1382"/>
      <c r="D52" s="1382"/>
      <c r="E52" s="1382"/>
    </row>
    <row r="53" spans="1:5" ht="20.25">
      <c r="A53" s="516"/>
      <c r="B53" s="522"/>
      <c r="C53" s="523"/>
      <c r="D53" s="522"/>
      <c r="E53" s="522"/>
    </row>
    <row r="54" spans="1:5" ht="51" customHeight="1">
      <c r="A54" s="516"/>
      <c r="B54" s="1381" t="s">
        <v>447</v>
      </c>
      <c r="C54" s="1381"/>
      <c r="D54" s="1381"/>
      <c r="E54" s="1381"/>
    </row>
    <row r="55" spans="2:5" ht="20.25">
      <c r="B55" s="522"/>
      <c r="C55" s="523"/>
      <c r="D55" s="522"/>
      <c r="E55" s="522"/>
    </row>
    <row r="56" spans="1:5" ht="40.5" customHeight="1">
      <c r="A56" s="516"/>
      <c r="B56" s="1381" t="s">
        <v>448</v>
      </c>
      <c r="C56" s="1381"/>
      <c r="D56" s="1381"/>
      <c r="E56" s="1381"/>
    </row>
    <row r="57" spans="2:5" ht="20.25">
      <c r="B57" s="522"/>
      <c r="C57" s="523"/>
      <c r="D57" s="522"/>
      <c r="E57" s="522"/>
    </row>
    <row r="58" spans="2:5" ht="20.25">
      <c r="B58" s="522"/>
      <c r="C58" s="523"/>
      <c r="D58" s="522"/>
      <c r="E58" s="522"/>
    </row>
    <row r="59" spans="2:5" ht="20.25">
      <c r="B59" s="522" t="s">
        <v>446</v>
      </c>
      <c r="C59" s="523"/>
      <c r="D59" s="522"/>
      <c r="E59" s="522"/>
    </row>
    <row r="60" spans="2:5" ht="20.25">
      <c r="B60" s="522"/>
      <c r="C60" s="523"/>
      <c r="D60" s="522"/>
      <c r="E60" s="522"/>
    </row>
  </sheetData>
  <sheetProtection password="D8BF" sheet="1" objects="1"/>
  <mergeCells count="21">
    <mergeCell ref="A44:B44"/>
    <mergeCell ref="A42:B42"/>
    <mergeCell ref="G5:H5"/>
    <mergeCell ref="I5:J5"/>
    <mergeCell ref="B5:B6"/>
    <mergeCell ref="A5:A6"/>
    <mergeCell ref="A43:B43"/>
    <mergeCell ref="B56:E56"/>
    <mergeCell ref="B54:E54"/>
    <mergeCell ref="B52:E52"/>
    <mergeCell ref="A2:H2"/>
    <mergeCell ref="A3:H3"/>
    <mergeCell ref="A45:B45"/>
    <mergeCell ref="C5:D5"/>
    <mergeCell ref="E5:F5"/>
    <mergeCell ref="A46:B46"/>
    <mergeCell ref="A4:H4"/>
    <mergeCell ref="A47:J47"/>
    <mergeCell ref="A48:B48"/>
    <mergeCell ref="A50:B50"/>
    <mergeCell ref="A49:B49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portrait" paperSize="9" scale="3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220</v>
      </c>
    </row>
    <row r="8" ht="12.75">
      <c r="E8" t="s">
        <v>221</v>
      </c>
    </row>
    <row r="9" ht="12.75">
      <c r="E9" t="s">
        <v>222</v>
      </c>
    </row>
    <row r="10" ht="12.75">
      <c r="E10" t="s">
        <v>223</v>
      </c>
    </row>
    <row r="11" ht="12.75">
      <c r="E11" t="s">
        <v>224</v>
      </c>
    </row>
    <row r="12" ht="12.75">
      <c r="E12" t="s">
        <v>225</v>
      </c>
    </row>
    <row r="13" ht="12.75">
      <c r="E13" t="s">
        <v>226</v>
      </c>
    </row>
    <row r="14" ht="12.75">
      <c r="E14" t="s">
        <v>227</v>
      </c>
    </row>
    <row r="15" ht="12.75">
      <c r="E15" t="s">
        <v>228</v>
      </c>
    </row>
    <row r="16" ht="12.75">
      <c r="E16" t="s">
        <v>229</v>
      </c>
    </row>
    <row r="17" ht="12.75">
      <c r="E17" t="s">
        <v>230</v>
      </c>
    </row>
    <row r="18" ht="12.75">
      <c r="E18" t="s">
        <v>231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BO62"/>
  <sheetViews>
    <sheetView zoomScale="70" zoomScaleNormal="70" zoomScaleSheetLayoutView="70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23" sqref="AW23"/>
    </sheetView>
  </sheetViews>
  <sheetFormatPr defaultColWidth="9.00390625" defaultRowHeight="12.75" outlineLevelCol="1"/>
  <cols>
    <col min="1" max="1" width="5.375" style="8" customWidth="1"/>
    <col min="2" max="2" width="33.875" style="8" customWidth="1"/>
    <col min="3" max="37" width="10.25390625" style="8" customWidth="1"/>
    <col min="38" max="52" width="9.125" style="8" customWidth="1"/>
    <col min="53" max="67" width="0" style="8" hidden="1" customWidth="1" outlineLevel="1"/>
    <col min="68" max="68" width="9.125" style="8" customWidth="1" collapsed="1"/>
    <col min="69" max="16384" width="9.125" style="8" customWidth="1"/>
  </cols>
  <sheetData>
    <row r="1" spans="7:51" ht="15.75">
      <c r="G1" s="98"/>
      <c r="K1" s="189"/>
      <c r="L1" s="98"/>
      <c r="P1" s="189"/>
      <c r="Q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O1" s="189"/>
      <c r="AT1" s="189"/>
      <c r="AY1" s="189" t="s">
        <v>295</v>
      </c>
    </row>
    <row r="2" spans="1:37" ht="15.75">
      <c r="A2" s="141"/>
      <c r="B2" s="142"/>
      <c r="G2" s="143"/>
      <c r="L2" s="143"/>
      <c r="Q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1:52" ht="25.5" customHeight="1">
      <c r="A3" s="1164" t="s">
        <v>156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4"/>
      <c r="AJ3" s="1164"/>
      <c r="AK3" s="1164"/>
      <c r="AL3" s="1164"/>
      <c r="AM3" s="1164"/>
      <c r="AN3" s="1164"/>
      <c r="AO3" s="1164"/>
      <c r="AP3" s="1164"/>
      <c r="AQ3" s="1164"/>
      <c r="AR3" s="1164"/>
      <c r="AS3" s="1164"/>
      <c r="AT3" s="1164"/>
      <c r="AU3" s="1164"/>
      <c r="AV3" s="1164"/>
      <c r="AW3" s="1164"/>
      <c r="AX3" s="1164"/>
      <c r="AY3" s="1164"/>
      <c r="AZ3" s="1164"/>
    </row>
    <row r="4" spans="2:51" ht="13.5" thickBot="1">
      <c r="B4" s="144"/>
      <c r="K4" s="188"/>
      <c r="P4" s="188"/>
      <c r="AO4" s="188"/>
      <c r="AT4" s="188"/>
      <c r="AY4" s="188" t="s">
        <v>300</v>
      </c>
    </row>
    <row r="5" spans="1:67" s="9" customFormat="1" ht="36.75" customHeight="1">
      <c r="A5" s="1173" t="s">
        <v>43</v>
      </c>
      <c r="B5" s="1149" t="s">
        <v>9</v>
      </c>
      <c r="C5" s="1173" t="s">
        <v>397</v>
      </c>
      <c r="D5" s="1174"/>
      <c r="E5" s="1174"/>
      <c r="F5" s="1174"/>
      <c r="G5" s="1150"/>
      <c r="H5" s="1173" t="s">
        <v>556</v>
      </c>
      <c r="I5" s="1174"/>
      <c r="J5" s="1174"/>
      <c r="K5" s="1174"/>
      <c r="L5" s="1150"/>
      <c r="M5" s="1173" t="s">
        <v>557</v>
      </c>
      <c r="N5" s="1174"/>
      <c r="O5" s="1174"/>
      <c r="P5" s="1174"/>
      <c r="Q5" s="1150"/>
      <c r="R5" s="1173" t="s">
        <v>558</v>
      </c>
      <c r="S5" s="1174"/>
      <c r="T5" s="1174"/>
      <c r="U5" s="1174"/>
      <c r="V5" s="1150"/>
      <c r="W5" s="1173" t="s">
        <v>568</v>
      </c>
      <c r="X5" s="1174"/>
      <c r="Y5" s="1174"/>
      <c r="Z5" s="1174"/>
      <c r="AA5" s="1150"/>
      <c r="AB5" s="1173" t="s">
        <v>569</v>
      </c>
      <c r="AC5" s="1174"/>
      <c r="AD5" s="1174"/>
      <c r="AE5" s="1174"/>
      <c r="AF5" s="1150"/>
      <c r="AG5" s="1173" t="s">
        <v>570</v>
      </c>
      <c r="AH5" s="1174"/>
      <c r="AI5" s="1174"/>
      <c r="AJ5" s="1174"/>
      <c r="AK5" s="1150"/>
      <c r="AL5" s="1173" t="s">
        <v>625</v>
      </c>
      <c r="AM5" s="1174"/>
      <c r="AN5" s="1174"/>
      <c r="AO5" s="1174"/>
      <c r="AP5" s="1150"/>
      <c r="AQ5" s="1173" t="s">
        <v>626</v>
      </c>
      <c r="AR5" s="1174"/>
      <c r="AS5" s="1174"/>
      <c r="AT5" s="1174"/>
      <c r="AU5" s="1150"/>
      <c r="AV5" s="1173" t="s">
        <v>627</v>
      </c>
      <c r="AW5" s="1174"/>
      <c r="AX5" s="1174"/>
      <c r="AY5" s="1174"/>
      <c r="AZ5" s="1150"/>
      <c r="BA5" s="1173" t="s">
        <v>429</v>
      </c>
      <c r="BB5" s="1174"/>
      <c r="BC5" s="1174"/>
      <c r="BD5" s="1174"/>
      <c r="BE5" s="1150"/>
      <c r="BF5" s="1173" t="s">
        <v>430</v>
      </c>
      <c r="BG5" s="1174"/>
      <c r="BH5" s="1174"/>
      <c r="BI5" s="1174"/>
      <c r="BJ5" s="1150"/>
      <c r="BK5" s="1173" t="s">
        <v>398</v>
      </c>
      <c r="BL5" s="1174"/>
      <c r="BM5" s="1174"/>
      <c r="BN5" s="1174"/>
      <c r="BO5" s="1150"/>
    </row>
    <row r="6" spans="1:67" s="9" customFormat="1" ht="16.5" thickBot="1">
      <c r="A6" s="1148"/>
      <c r="B6" s="1146"/>
      <c r="C6" s="868" t="s">
        <v>11</v>
      </c>
      <c r="D6" s="869" t="s">
        <v>32</v>
      </c>
      <c r="E6" s="869" t="s">
        <v>33</v>
      </c>
      <c r="F6" s="869" t="s">
        <v>34</v>
      </c>
      <c r="G6" s="870" t="s">
        <v>35</v>
      </c>
      <c r="H6" s="868" t="s">
        <v>11</v>
      </c>
      <c r="I6" s="869" t="s">
        <v>32</v>
      </c>
      <c r="J6" s="869" t="s">
        <v>33</v>
      </c>
      <c r="K6" s="869" t="s">
        <v>34</v>
      </c>
      <c r="L6" s="870" t="s">
        <v>35</v>
      </c>
      <c r="M6" s="868" t="s">
        <v>11</v>
      </c>
      <c r="N6" s="869" t="s">
        <v>32</v>
      </c>
      <c r="O6" s="869" t="s">
        <v>33</v>
      </c>
      <c r="P6" s="869" t="s">
        <v>34</v>
      </c>
      <c r="Q6" s="870" t="s">
        <v>35</v>
      </c>
      <c r="R6" s="868" t="s">
        <v>11</v>
      </c>
      <c r="S6" s="869" t="s">
        <v>32</v>
      </c>
      <c r="T6" s="869" t="s">
        <v>33</v>
      </c>
      <c r="U6" s="869" t="s">
        <v>34</v>
      </c>
      <c r="V6" s="870" t="s">
        <v>35</v>
      </c>
      <c r="W6" s="868" t="s">
        <v>11</v>
      </c>
      <c r="X6" s="869" t="s">
        <v>32</v>
      </c>
      <c r="Y6" s="869" t="s">
        <v>33</v>
      </c>
      <c r="Z6" s="869" t="s">
        <v>34</v>
      </c>
      <c r="AA6" s="870" t="s">
        <v>35</v>
      </c>
      <c r="AB6" s="868" t="s">
        <v>11</v>
      </c>
      <c r="AC6" s="869" t="s">
        <v>32</v>
      </c>
      <c r="AD6" s="869" t="s">
        <v>33</v>
      </c>
      <c r="AE6" s="869" t="s">
        <v>34</v>
      </c>
      <c r="AF6" s="870" t="s">
        <v>35</v>
      </c>
      <c r="AG6" s="868" t="s">
        <v>11</v>
      </c>
      <c r="AH6" s="869" t="s">
        <v>32</v>
      </c>
      <c r="AI6" s="869" t="s">
        <v>33</v>
      </c>
      <c r="AJ6" s="869" t="s">
        <v>34</v>
      </c>
      <c r="AK6" s="870" t="s">
        <v>35</v>
      </c>
      <c r="AL6" s="868" t="s">
        <v>11</v>
      </c>
      <c r="AM6" s="869" t="s">
        <v>32</v>
      </c>
      <c r="AN6" s="869" t="s">
        <v>33</v>
      </c>
      <c r="AO6" s="869" t="s">
        <v>34</v>
      </c>
      <c r="AP6" s="870" t="s">
        <v>35</v>
      </c>
      <c r="AQ6" s="868" t="s">
        <v>11</v>
      </c>
      <c r="AR6" s="869" t="s">
        <v>32</v>
      </c>
      <c r="AS6" s="869" t="s">
        <v>33</v>
      </c>
      <c r="AT6" s="869" t="s">
        <v>34</v>
      </c>
      <c r="AU6" s="870" t="s">
        <v>35</v>
      </c>
      <c r="AV6" s="868" t="s">
        <v>11</v>
      </c>
      <c r="AW6" s="869" t="s">
        <v>32</v>
      </c>
      <c r="AX6" s="869" t="s">
        <v>33</v>
      </c>
      <c r="AY6" s="869" t="s">
        <v>34</v>
      </c>
      <c r="AZ6" s="870" t="s">
        <v>35</v>
      </c>
      <c r="BA6" s="868" t="s">
        <v>11</v>
      </c>
      <c r="BB6" s="869" t="s">
        <v>32</v>
      </c>
      <c r="BC6" s="869" t="s">
        <v>33</v>
      </c>
      <c r="BD6" s="869" t="s">
        <v>34</v>
      </c>
      <c r="BE6" s="870" t="s">
        <v>35</v>
      </c>
      <c r="BF6" s="868" t="s">
        <v>11</v>
      </c>
      <c r="BG6" s="869" t="s">
        <v>32</v>
      </c>
      <c r="BH6" s="869" t="s">
        <v>33</v>
      </c>
      <c r="BI6" s="869" t="s">
        <v>34</v>
      </c>
      <c r="BJ6" s="870" t="s">
        <v>35</v>
      </c>
      <c r="BK6" s="868" t="s">
        <v>11</v>
      </c>
      <c r="BL6" s="869" t="s">
        <v>32</v>
      </c>
      <c r="BM6" s="869" t="s">
        <v>33</v>
      </c>
      <c r="BN6" s="869" t="s">
        <v>34</v>
      </c>
      <c r="BO6" s="870" t="s">
        <v>35</v>
      </c>
    </row>
    <row r="7" spans="1:67" ht="13.5" thickBot="1">
      <c r="A7" s="43">
        <v>1</v>
      </c>
      <c r="B7" s="149">
        <v>2</v>
      </c>
      <c r="C7" s="43">
        <v>3</v>
      </c>
      <c r="D7" s="44">
        <v>4</v>
      </c>
      <c r="E7" s="44">
        <v>5</v>
      </c>
      <c r="F7" s="44">
        <v>6</v>
      </c>
      <c r="G7" s="150">
        <v>7</v>
      </c>
      <c r="H7" s="43">
        <v>8</v>
      </c>
      <c r="I7" s="44">
        <v>9</v>
      </c>
      <c r="J7" s="44">
        <v>10</v>
      </c>
      <c r="K7" s="44">
        <v>11</v>
      </c>
      <c r="L7" s="150">
        <v>12</v>
      </c>
      <c r="M7" s="43">
        <v>13</v>
      </c>
      <c r="N7" s="44">
        <v>14</v>
      </c>
      <c r="O7" s="44">
        <v>15</v>
      </c>
      <c r="P7" s="44">
        <v>16</v>
      </c>
      <c r="Q7" s="150">
        <v>17</v>
      </c>
      <c r="R7" s="43">
        <v>18</v>
      </c>
      <c r="S7" s="44">
        <v>19</v>
      </c>
      <c r="T7" s="44">
        <v>20</v>
      </c>
      <c r="U7" s="44">
        <v>21</v>
      </c>
      <c r="V7" s="150">
        <v>22</v>
      </c>
      <c r="W7" s="43">
        <v>23</v>
      </c>
      <c r="X7" s="44">
        <v>24</v>
      </c>
      <c r="Y7" s="44">
        <v>25</v>
      </c>
      <c r="Z7" s="44">
        <v>26</v>
      </c>
      <c r="AA7" s="150">
        <v>27</v>
      </c>
      <c r="AB7" s="43">
        <v>28</v>
      </c>
      <c r="AC7" s="44">
        <v>29</v>
      </c>
      <c r="AD7" s="44">
        <v>30</v>
      </c>
      <c r="AE7" s="44">
        <v>31</v>
      </c>
      <c r="AF7" s="150">
        <v>32</v>
      </c>
      <c r="AG7" s="43">
        <v>33</v>
      </c>
      <c r="AH7" s="44">
        <v>34</v>
      </c>
      <c r="AI7" s="44">
        <v>35</v>
      </c>
      <c r="AJ7" s="44">
        <v>36</v>
      </c>
      <c r="AK7" s="150">
        <v>37</v>
      </c>
      <c r="AL7" s="43">
        <v>38</v>
      </c>
      <c r="AM7" s="44">
        <v>39</v>
      </c>
      <c r="AN7" s="44">
        <v>40</v>
      </c>
      <c r="AO7" s="44">
        <v>41</v>
      </c>
      <c r="AP7" s="150">
        <v>42</v>
      </c>
      <c r="AQ7" s="43">
        <v>43</v>
      </c>
      <c r="AR7" s="44">
        <v>44</v>
      </c>
      <c r="AS7" s="44">
        <v>45</v>
      </c>
      <c r="AT7" s="44">
        <v>46</v>
      </c>
      <c r="AU7" s="150">
        <v>47</v>
      </c>
      <c r="AV7" s="43">
        <v>48</v>
      </c>
      <c r="AW7" s="44">
        <v>49</v>
      </c>
      <c r="AX7" s="44">
        <v>50</v>
      </c>
      <c r="AY7" s="44">
        <v>51</v>
      </c>
      <c r="AZ7" s="150">
        <v>52</v>
      </c>
      <c r="BA7" s="43">
        <v>53</v>
      </c>
      <c r="BB7" s="44">
        <v>54</v>
      </c>
      <c r="BC7" s="44">
        <v>55</v>
      </c>
      <c r="BD7" s="44">
        <v>56</v>
      </c>
      <c r="BE7" s="150">
        <v>57</v>
      </c>
      <c r="BF7" s="43">
        <v>58</v>
      </c>
      <c r="BG7" s="44">
        <v>59</v>
      </c>
      <c r="BH7" s="44">
        <v>60</v>
      </c>
      <c r="BI7" s="44">
        <v>61</v>
      </c>
      <c r="BJ7" s="150">
        <v>62</v>
      </c>
      <c r="BK7" s="43">
        <v>63</v>
      </c>
      <c r="BL7" s="44">
        <v>64</v>
      </c>
      <c r="BM7" s="44">
        <v>65</v>
      </c>
      <c r="BN7" s="44">
        <v>66</v>
      </c>
      <c r="BO7" s="150">
        <v>67</v>
      </c>
    </row>
    <row r="8" spans="1:67" s="7" customFormat="1" ht="33" customHeight="1">
      <c r="A8" s="151" t="s">
        <v>17</v>
      </c>
      <c r="B8" s="1021" t="s">
        <v>630</v>
      </c>
      <c r="C8" s="153">
        <f>C18+C20+C21</f>
        <v>2.0300000000000002</v>
      </c>
      <c r="D8" s="154">
        <f>D14+D15+D16+D17</f>
        <v>2.03</v>
      </c>
      <c r="E8" s="154">
        <f>E9+E14+E15+E16+E17</f>
        <v>0</v>
      </c>
      <c r="F8" s="154">
        <f>F9+F14+F15+F16+F17</f>
        <v>2.03</v>
      </c>
      <c r="G8" s="155">
        <f>G9+G14+G15+G16+G17</f>
        <v>1.133254051664713</v>
      </c>
      <c r="H8" s="153">
        <f>H18+H20+H21</f>
        <v>2.03</v>
      </c>
      <c r="I8" s="154">
        <f>I14+I15+I16+I17</f>
        <v>2.03</v>
      </c>
      <c r="J8" s="154">
        <f>J9+J14+J15+J16+J17</f>
        <v>0</v>
      </c>
      <c r="K8" s="154">
        <f>K9+K14+K15+K16+K17</f>
        <v>2.03</v>
      </c>
      <c r="L8" s="155">
        <f>L9+L14+L15+L16+L17</f>
        <v>1.1436181499999998</v>
      </c>
      <c r="M8" s="153">
        <f>M18+M20+M21</f>
        <v>2.03</v>
      </c>
      <c r="N8" s="154">
        <f>N14+N15+N16+N17</f>
        <v>2.03</v>
      </c>
      <c r="O8" s="154">
        <f>O9+O14+O15+O16+O17</f>
        <v>0</v>
      </c>
      <c r="P8" s="154">
        <f>P9+P14+P15+P16+P17</f>
        <v>2.03</v>
      </c>
      <c r="Q8" s="155">
        <f>Q9+Q14+Q15+Q16+Q17</f>
        <v>1.1293181499999998</v>
      </c>
      <c r="R8" s="153">
        <f>R18+R20+R21</f>
        <v>2.03</v>
      </c>
      <c r="S8" s="154">
        <f>S14+S15+S16+S17</f>
        <v>2.03</v>
      </c>
      <c r="T8" s="154">
        <f>T9+T14+T15+T16+T17</f>
        <v>0</v>
      </c>
      <c r="U8" s="154">
        <f>U9+U14+U15+U16+U17</f>
        <v>2.03</v>
      </c>
      <c r="V8" s="155">
        <f>V9+V14+V15+V16+V17</f>
        <v>1.17567155</v>
      </c>
      <c r="W8" s="153">
        <f>W18+W20+W21</f>
        <v>2.0258</v>
      </c>
      <c r="X8" s="154">
        <f>X14+X15+X16+X17</f>
        <v>2.0258</v>
      </c>
      <c r="Y8" s="154">
        <f>Y9+Y14+Y15+Y16+Y17</f>
        <v>0</v>
      </c>
      <c r="Z8" s="154">
        <f>Z9+Z14+Z15+Z16+Z17</f>
        <v>2.0258</v>
      </c>
      <c r="AA8" s="155">
        <f>AA9+AA14+AA15+AA16+AA17</f>
        <v>1.0720710089999999</v>
      </c>
      <c r="AB8" s="153">
        <f>AB18+AB20+AB21</f>
        <v>2.0258</v>
      </c>
      <c r="AC8" s="154">
        <f>AC14+AC15+AC16+AC17</f>
        <v>2.0258</v>
      </c>
      <c r="AD8" s="154">
        <f>AD9+AD14+AD15+AD16+AD17</f>
        <v>0</v>
      </c>
      <c r="AE8" s="154">
        <f>AE9+AE14+AE15+AE16+AE17</f>
        <v>2.0258</v>
      </c>
      <c r="AF8" s="155">
        <f>AF9+AF14+AF15+AF16+AF17</f>
        <v>1.0716253329999998</v>
      </c>
      <c r="AG8" s="153">
        <f>AG18+AG20+AG21</f>
        <v>2.0258</v>
      </c>
      <c r="AH8" s="154">
        <f>AH14+AH15+AH16+AH17</f>
        <v>2.0258</v>
      </c>
      <c r="AI8" s="154">
        <f>AI9+AI14+AI15+AI16+AI17</f>
        <v>0</v>
      </c>
      <c r="AJ8" s="154">
        <f>AJ9+AJ14+AJ15+AJ16+AJ17</f>
        <v>2.0258</v>
      </c>
      <c r="AK8" s="155">
        <f>AK9+AK14+AK15+AK16+AK17</f>
        <v>1.07651764</v>
      </c>
      <c r="AL8" s="153">
        <f>AL18+AL20+AL21</f>
        <v>2.03</v>
      </c>
      <c r="AM8" s="154">
        <f>AM14+AM15+AM16+AM17</f>
        <v>2.03</v>
      </c>
      <c r="AN8" s="154">
        <f>AN9+AN14+AN15+AN16+AN17</f>
        <v>0</v>
      </c>
      <c r="AO8" s="154">
        <f>AO9+AO14+AO15+AO16+AO17</f>
        <v>2.03</v>
      </c>
      <c r="AP8" s="155">
        <f>AP9+AP14+AP15+AP16+AP17</f>
        <v>1.07567155</v>
      </c>
      <c r="AQ8" s="153">
        <f>AQ18+AQ20+AQ21</f>
        <v>2.03</v>
      </c>
      <c r="AR8" s="154">
        <f>AR14+AR15+AR16+AR17</f>
        <v>2.03</v>
      </c>
      <c r="AS8" s="154">
        <f>AS9+AS14+AS15+AS16+AS17</f>
        <v>0</v>
      </c>
      <c r="AT8" s="154">
        <f>AT9+AT14+AT15+AT16+AT17</f>
        <v>2.03</v>
      </c>
      <c r="AU8" s="155">
        <f>AU9+AU14+AU15+AU16+AU17</f>
        <v>1.07567155</v>
      </c>
      <c r="AV8" s="153">
        <f>AV18+AV20+AV21</f>
        <v>2.03</v>
      </c>
      <c r="AW8" s="154">
        <f>AW14+AW15+AW16+AW17</f>
        <v>2.03</v>
      </c>
      <c r="AX8" s="154">
        <f>AX9+AX14+AX15+AX16+AX17</f>
        <v>0</v>
      </c>
      <c r="AY8" s="154">
        <f>AY9+AY14+AY15+AY16+AY17</f>
        <v>2.03</v>
      </c>
      <c r="AZ8" s="155">
        <f>AZ9+AZ14+AZ15+AZ16+AZ17</f>
        <v>1.0732659999999998</v>
      </c>
      <c r="BA8" s="153">
        <f>BA18+BA20+BA21</f>
        <v>0</v>
      </c>
      <c r="BB8" s="154">
        <f>BB14+BB15+BB16+BB17</f>
        <v>0</v>
      </c>
      <c r="BC8" s="154">
        <f>BC9+BC14+BC15+BC16+BC17</f>
        <v>0</v>
      </c>
      <c r="BD8" s="154">
        <f>BD9+BD14+BD15+BD16+BD17</f>
        <v>0</v>
      </c>
      <c r="BE8" s="155">
        <f>BE9+BE14+BE15+BE16+BE17</f>
        <v>0</v>
      </c>
      <c r="BF8" s="153">
        <f>BF18+BF20+BF21</f>
        <v>0</v>
      </c>
      <c r="BG8" s="154">
        <f>BG14+BG15+BG16+BG17</f>
        <v>0</v>
      </c>
      <c r="BH8" s="154">
        <f>BH9+BH14+BH15+BH16+BH17</f>
        <v>0</v>
      </c>
      <c r="BI8" s="154">
        <f>BI9+BI14+BI15+BI16+BI17</f>
        <v>0</v>
      </c>
      <c r="BJ8" s="155">
        <f>BJ9+BJ14+BJ15+BJ16+BJ17</f>
        <v>0</v>
      </c>
      <c r="BK8" s="153">
        <f>BK18+BK20+BK21</f>
        <v>0</v>
      </c>
      <c r="BL8" s="154">
        <f>BL14+BL15+BL16+BL17</f>
        <v>0</v>
      </c>
      <c r="BM8" s="154">
        <f>BM9+BM14+BM15+BM16+BM17</f>
        <v>0</v>
      </c>
      <c r="BN8" s="154">
        <f>BN9+BN14+BN15+BN16+BN17</f>
        <v>0</v>
      </c>
      <c r="BO8" s="155">
        <f>BO9+BO14+BO15+BO16+BO17</f>
        <v>0</v>
      </c>
    </row>
    <row r="9" spans="1:67" s="7" customFormat="1" ht="15.75">
      <c r="A9" s="28" t="s">
        <v>36</v>
      </c>
      <c r="B9" s="1025" t="s">
        <v>45</v>
      </c>
      <c r="C9" s="157" t="s">
        <v>96</v>
      </c>
      <c r="D9" s="158" t="s">
        <v>96</v>
      </c>
      <c r="E9" s="159">
        <f>E11</f>
        <v>0</v>
      </c>
      <c r="F9" s="159">
        <f>F11+F12</f>
        <v>2.03</v>
      </c>
      <c r="G9" s="160">
        <f>G11+G12+G13</f>
        <v>1.133254051664713</v>
      </c>
      <c r="H9" s="157" t="s">
        <v>96</v>
      </c>
      <c r="I9" s="158" t="s">
        <v>96</v>
      </c>
      <c r="J9" s="159">
        <f>J11</f>
        <v>0</v>
      </c>
      <c r="K9" s="159">
        <f>K11+K12</f>
        <v>2.03</v>
      </c>
      <c r="L9" s="160">
        <f>L11+L12+L13</f>
        <v>1.1436181499999998</v>
      </c>
      <c r="M9" s="157" t="s">
        <v>96</v>
      </c>
      <c r="N9" s="158" t="s">
        <v>96</v>
      </c>
      <c r="O9" s="159">
        <f>O11</f>
        <v>0</v>
      </c>
      <c r="P9" s="159">
        <f>P11+P12</f>
        <v>2.03</v>
      </c>
      <c r="Q9" s="160">
        <f>Q11+Q12+Q13</f>
        <v>1.1293181499999998</v>
      </c>
      <c r="R9" s="157" t="s">
        <v>96</v>
      </c>
      <c r="S9" s="158" t="s">
        <v>96</v>
      </c>
      <c r="T9" s="159">
        <f>T11</f>
        <v>0</v>
      </c>
      <c r="U9" s="159">
        <f>U11+U12</f>
        <v>2.03</v>
      </c>
      <c r="V9" s="160">
        <f>V11+V12+V13</f>
        <v>1.17567155</v>
      </c>
      <c r="W9" s="157" t="s">
        <v>96</v>
      </c>
      <c r="X9" s="158" t="s">
        <v>96</v>
      </c>
      <c r="Y9" s="159">
        <f>Y11</f>
        <v>0</v>
      </c>
      <c r="Z9" s="159">
        <f>Z11+Z12</f>
        <v>2.0258</v>
      </c>
      <c r="AA9" s="160">
        <f>AA11+AA12+AA13</f>
        <v>1.0720710089999999</v>
      </c>
      <c r="AB9" s="157" t="s">
        <v>96</v>
      </c>
      <c r="AC9" s="158" t="s">
        <v>96</v>
      </c>
      <c r="AD9" s="159">
        <f>AD11</f>
        <v>0</v>
      </c>
      <c r="AE9" s="159">
        <f>AE11+AE12</f>
        <v>2.0258</v>
      </c>
      <c r="AF9" s="160">
        <f>AF11+AF12+AF13</f>
        <v>1.0716253329999998</v>
      </c>
      <c r="AG9" s="157" t="s">
        <v>96</v>
      </c>
      <c r="AH9" s="158" t="s">
        <v>96</v>
      </c>
      <c r="AI9" s="159">
        <f>AI11</f>
        <v>0</v>
      </c>
      <c r="AJ9" s="159">
        <f>AJ11+AJ12</f>
        <v>2.0258</v>
      </c>
      <c r="AK9" s="160">
        <f>AK11+AK12+AK13</f>
        <v>1.07651764</v>
      </c>
      <c r="AL9" s="157" t="s">
        <v>96</v>
      </c>
      <c r="AM9" s="158" t="s">
        <v>96</v>
      </c>
      <c r="AN9" s="159">
        <f>AN11</f>
        <v>0</v>
      </c>
      <c r="AO9" s="159">
        <f>AO11+AO12</f>
        <v>2.03</v>
      </c>
      <c r="AP9" s="160">
        <f>AP11+AP12+AP13</f>
        <v>1.07567155</v>
      </c>
      <c r="AQ9" s="157" t="s">
        <v>96</v>
      </c>
      <c r="AR9" s="158" t="s">
        <v>96</v>
      </c>
      <c r="AS9" s="159">
        <f>AS11</f>
        <v>0</v>
      </c>
      <c r="AT9" s="159">
        <f>AT11+AT12</f>
        <v>2.03</v>
      </c>
      <c r="AU9" s="160">
        <f>AU11+AU12+AU13</f>
        <v>1.07567155</v>
      </c>
      <c r="AV9" s="157" t="s">
        <v>96</v>
      </c>
      <c r="AW9" s="158" t="s">
        <v>96</v>
      </c>
      <c r="AX9" s="159">
        <f>AX11</f>
        <v>0</v>
      </c>
      <c r="AY9" s="159">
        <f>AY11+AY12</f>
        <v>2.03</v>
      </c>
      <c r="AZ9" s="160">
        <f>AZ11+AZ12+AZ13</f>
        <v>1.0732659999999998</v>
      </c>
      <c r="BA9" s="157" t="s">
        <v>96</v>
      </c>
      <c r="BB9" s="158" t="s">
        <v>96</v>
      </c>
      <c r="BC9" s="159">
        <f>BC11</f>
        <v>0</v>
      </c>
      <c r="BD9" s="159">
        <f>BD11+BD12</f>
        <v>0</v>
      </c>
      <c r="BE9" s="160">
        <f>BE11+BE12+BE13</f>
        <v>0</v>
      </c>
      <c r="BF9" s="157" t="s">
        <v>96</v>
      </c>
      <c r="BG9" s="158" t="s">
        <v>96</v>
      </c>
      <c r="BH9" s="159">
        <f>BH11</f>
        <v>0</v>
      </c>
      <c r="BI9" s="159">
        <f>BI11+BI12</f>
        <v>0</v>
      </c>
      <c r="BJ9" s="160">
        <f>BJ11+BJ12+BJ13</f>
        <v>0</v>
      </c>
      <c r="BK9" s="157" t="s">
        <v>96</v>
      </c>
      <c r="BL9" s="158" t="s">
        <v>96</v>
      </c>
      <c r="BM9" s="159">
        <f>BM11</f>
        <v>0</v>
      </c>
      <c r="BN9" s="159">
        <f>BN11+BN12</f>
        <v>0</v>
      </c>
      <c r="BO9" s="160">
        <f>BO11+BO12+BO13</f>
        <v>0</v>
      </c>
    </row>
    <row r="10" spans="1:67" s="7" customFormat="1" ht="15.75">
      <c r="A10" s="28"/>
      <c r="B10" s="1025" t="s">
        <v>46</v>
      </c>
      <c r="C10" s="157" t="s">
        <v>96</v>
      </c>
      <c r="D10" s="161" t="s">
        <v>96</v>
      </c>
      <c r="E10" s="162" t="s">
        <v>96</v>
      </c>
      <c r="F10" s="162" t="s">
        <v>96</v>
      </c>
      <c r="G10" s="164" t="s">
        <v>96</v>
      </c>
      <c r="H10" s="157" t="s">
        <v>96</v>
      </c>
      <c r="I10" s="161" t="s">
        <v>96</v>
      </c>
      <c r="J10" s="162" t="s">
        <v>96</v>
      </c>
      <c r="K10" s="162" t="s">
        <v>96</v>
      </c>
      <c r="L10" s="164" t="s">
        <v>96</v>
      </c>
      <c r="M10" s="157" t="s">
        <v>96</v>
      </c>
      <c r="N10" s="161" t="s">
        <v>96</v>
      </c>
      <c r="O10" s="162" t="s">
        <v>96</v>
      </c>
      <c r="P10" s="162" t="s">
        <v>96</v>
      </c>
      <c r="Q10" s="164" t="s">
        <v>96</v>
      </c>
      <c r="R10" s="157" t="s">
        <v>96</v>
      </c>
      <c r="S10" s="161" t="s">
        <v>96</v>
      </c>
      <c r="T10" s="162" t="s">
        <v>96</v>
      </c>
      <c r="U10" s="162" t="s">
        <v>96</v>
      </c>
      <c r="V10" s="164" t="s">
        <v>96</v>
      </c>
      <c r="W10" s="157" t="s">
        <v>96</v>
      </c>
      <c r="X10" s="161" t="s">
        <v>96</v>
      </c>
      <c r="Y10" s="162" t="s">
        <v>96</v>
      </c>
      <c r="Z10" s="162" t="s">
        <v>96</v>
      </c>
      <c r="AA10" s="164" t="s">
        <v>96</v>
      </c>
      <c r="AB10" s="157" t="s">
        <v>96</v>
      </c>
      <c r="AC10" s="161" t="s">
        <v>96</v>
      </c>
      <c r="AD10" s="162" t="s">
        <v>96</v>
      </c>
      <c r="AE10" s="162" t="s">
        <v>96</v>
      </c>
      <c r="AF10" s="164" t="s">
        <v>96</v>
      </c>
      <c r="AG10" s="157" t="s">
        <v>96</v>
      </c>
      <c r="AH10" s="161" t="s">
        <v>96</v>
      </c>
      <c r="AI10" s="162" t="s">
        <v>96</v>
      </c>
      <c r="AJ10" s="162" t="s">
        <v>96</v>
      </c>
      <c r="AK10" s="164" t="s">
        <v>96</v>
      </c>
      <c r="AL10" s="157" t="s">
        <v>96</v>
      </c>
      <c r="AM10" s="161" t="s">
        <v>96</v>
      </c>
      <c r="AN10" s="162" t="s">
        <v>96</v>
      </c>
      <c r="AO10" s="162" t="s">
        <v>96</v>
      </c>
      <c r="AP10" s="164" t="s">
        <v>96</v>
      </c>
      <c r="AQ10" s="157" t="s">
        <v>96</v>
      </c>
      <c r="AR10" s="161" t="s">
        <v>96</v>
      </c>
      <c r="AS10" s="162" t="s">
        <v>96</v>
      </c>
      <c r="AT10" s="162" t="s">
        <v>96</v>
      </c>
      <c r="AU10" s="164" t="s">
        <v>96</v>
      </c>
      <c r="AV10" s="157" t="s">
        <v>96</v>
      </c>
      <c r="AW10" s="161" t="s">
        <v>96</v>
      </c>
      <c r="AX10" s="162" t="s">
        <v>96</v>
      </c>
      <c r="AY10" s="162" t="s">
        <v>96</v>
      </c>
      <c r="AZ10" s="164" t="s">
        <v>96</v>
      </c>
      <c r="BA10" s="157" t="s">
        <v>96</v>
      </c>
      <c r="BB10" s="161" t="s">
        <v>96</v>
      </c>
      <c r="BC10" s="162" t="s">
        <v>96</v>
      </c>
      <c r="BD10" s="162" t="s">
        <v>96</v>
      </c>
      <c r="BE10" s="164" t="s">
        <v>96</v>
      </c>
      <c r="BF10" s="157" t="s">
        <v>96</v>
      </c>
      <c r="BG10" s="161" t="s">
        <v>96</v>
      </c>
      <c r="BH10" s="162" t="s">
        <v>96</v>
      </c>
      <c r="BI10" s="162" t="s">
        <v>96</v>
      </c>
      <c r="BJ10" s="164" t="s">
        <v>96</v>
      </c>
      <c r="BK10" s="157" t="s">
        <v>96</v>
      </c>
      <c r="BL10" s="161" t="s">
        <v>96</v>
      </c>
      <c r="BM10" s="162" t="s">
        <v>96</v>
      </c>
      <c r="BN10" s="162" t="s">
        <v>96</v>
      </c>
      <c r="BO10" s="164" t="s">
        <v>96</v>
      </c>
    </row>
    <row r="11" spans="1:67" s="7" customFormat="1" ht="15.75">
      <c r="A11" s="28" t="s">
        <v>173</v>
      </c>
      <c r="B11" s="1025" t="s">
        <v>32</v>
      </c>
      <c r="C11" s="157" t="s">
        <v>96</v>
      </c>
      <c r="D11" s="165" t="s">
        <v>96</v>
      </c>
      <c r="E11" s="166"/>
      <c r="F11" s="167">
        <f>D8-D18-D20-D21-G11-E11</f>
        <v>2.03</v>
      </c>
      <c r="G11" s="168"/>
      <c r="H11" s="157" t="s">
        <v>96</v>
      </c>
      <c r="I11" s="165" t="s">
        <v>96</v>
      </c>
      <c r="J11" s="166"/>
      <c r="K11" s="167">
        <f>I8-I18-I20-I21-L11-J11</f>
        <v>2.03</v>
      </c>
      <c r="L11" s="168"/>
      <c r="M11" s="157" t="s">
        <v>96</v>
      </c>
      <c r="N11" s="165" t="s">
        <v>96</v>
      </c>
      <c r="O11" s="166"/>
      <c r="P11" s="167">
        <f>N8-N18-N20-N21-Q11-O11</f>
        <v>2.03</v>
      </c>
      <c r="Q11" s="168"/>
      <c r="R11" s="157" t="s">
        <v>96</v>
      </c>
      <c r="S11" s="165" t="s">
        <v>96</v>
      </c>
      <c r="T11" s="166"/>
      <c r="U11" s="167">
        <f>S8-S18-S20-S21-V11-T11</f>
        <v>2.03</v>
      </c>
      <c r="V11" s="168"/>
      <c r="W11" s="157" t="s">
        <v>96</v>
      </c>
      <c r="X11" s="165" t="s">
        <v>96</v>
      </c>
      <c r="Y11" s="166"/>
      <c r="Z11" s="167">
        <f>X8-X18-X20-X21-AA11-Y11</f>
        <v>2.0258</v>
      </c>
      <c r="AA11" s="168"/>
      <c r="AB11" s="157" t="s">
        <v>96</v>
      </c>
      <c r="AC11" s="165" t="s">
        <v>96</v>
      </c>
      <c r="AD11" s="166"/>
      <c r="AE11" s="167">
        <f>AC8-AC18-AC20-AC21-AF11-AD11</f>
        <v>2.0258</v>
      </c>
      <c r="AF11" s="168"/>
      <c r="AG11" s="157" t="s">
        <v>96</v>
      </c>
      <c r="AH11" s="165" t="s">
        <v>96</v>
      </c>
      <c r="AI11" s="166"/>
      <c r="AJ11" s="167">
        <f>AH8-AH18-AH20-AH21-AK11-AI11</f>
        <v>2.0258</v>
      </c>
      <c r="AK11" s="168"/>
      <c r="AL11" s="157" t="s">
        <v>96</v>
      </c>
      <c r="AM11" s="165" t="s">
        <v>96</v>
      </c>
      <c r="AN11" s="166"/>
      <c r="AO11" s="167">
        <f>AM8-AM18-AM20-AM21-AP11-AN11</f>
        <v>2.03</v>
      </c>
      <c r="AP11" s="168"/>
      <c r="AQ11" s="157" t="s">
        <v>96</v>
      </c>
      <c r="AR11" s="165" t="s">
        <v>96</v>
      </c>
      <c r="AS11" s="166"/>
      <c r="AT11" s="167">
        <f>AR8-AR18-AR20-AR21-AU11-AS11</f>
        <v>2.03</v>
      </c>
      <c r="AU11" s="168"/>
      <c r="AV11" s="157" t="s">
        <v>96</v>
      </c>
      <c r="AW11" s="165" t="s">
        <v>96</v>
      </c>
      <c r="AX11" s="166"/>
      <c r="AY11" s="167">
        <f>AW8-AW18-AW20-AW21-AZ11-AX11</f>
        <v>2.03</v>
      </c>
      <c r="AZ11" s="168"/>
      <c r="BA11" s="157" t="s">
        <v>96</v>
      </c>
      <c r="BB11" s="165" t="s">
        <v>96</v>
      </c>
      <c r="BC11" s="166"/>
      <c r="BD11" s="167">
        <f>BB8-BB18-BB20-BB21-BE11-BC11</f>
        <v>0</v>
      </c>
      <c r="BE11" s="168"/>
      <c r="BF11" s="157" t="s">
        <v>96</v>
      </c>
      <c r="BG11" s="165" t="s">
        <v>96</v>
      </c>
      <c r="BH11" s="166"/>
      <c r="BI11" s="167">
        <f>BG8-BG18-BG20-BG21-BJ11-BH11</f>
        <v>0</v>
      </c>
      <c r="BJ11" s="168"/>
      <c r="BK11" s="157" t="s">
        <v>96</v>
      </c>
      <c r="BL11" s="165" t="s">
        <v>96</v>
      </c>
      <c r="BM11" s="166"/>
      <c r="BN11" s="167">
        <f>BL8-BL18-BL20-BL21-BO11-BM11</f>
        <v>0</v>
      </c>
      <c r="BO11" s="168"/>
    </row>
    <row r="12" spans="1:67" s="7" customFormat="1" ht="15.75">
      <c r="A12" s="28" t="s">
        <v>174</v>
      </c>
      <c r="B12" s="1025" t="s">
        <v>33</v>
      </c>
      <c r="C12" s="157" t="s">
        <v>96</v>
      </c>
      <c r="D12" s="165" t="s">
        <v>96</v>
      </c>
      <c r="E12" s="165" t="s">
        <v>96</v>
      </c>
      <c r="F12" s="167">
        <f>E8-E18-E20-E21-G12</f>
        <v>0</v>
      </c>
      <c r="G12" s="168"/>
      <c r="H12" s="157" t="s">
        <v>96</v>
      </c>
      <c r="I12" s="165" t="s">
        <v>96</v>
      </c>
      <c r="J12" s="165" t="s">
        <v>96</v>
      </c>
      <c r="K12" s="167">
        <f>J8-J18-J20-J21-L12</f>
        <v>0</v>
      </c>
      <c r="L12" s="168"/>
      <c r="M12" s="157" t="s">
        <v>96</v>
      </c>
      <c r="N12" s="165" t="s">
        <v>96</v>
      </c>
      <c r="O12" s="165" t="s">
        <v>96</v>
      </c>
      <c r="P12" s="167">
        <f>O8-O18-O20-O21-Q12</f>
        <v>0</v>
      </c>
      <c r="Q12" s="168"/>
      <c r="R12" s="157" t="s">
        <v>96</v>
      </c>
      <c r="S12" s="165" t="s">
        <v>96</v>
      </c>
      <c r="T12" s="165" t="s">
        <v>96</v>
      </c>
      <c r="U12" s="167">
        <f>T8-T18-T20-T21-V12</f>
        <v>0</v>
      </c>
      <c r="V12" s="168"/>
      <c r="W12" s="157" t="s">
        <v>96</v>
      </c>
      <c r="X12" s="165" t="s">
        <v>96</v>
      </c>
      <c r="Y12" s="165" t="s">
        <v>96</v>
      </c>
      <c r="Z12" s="167">
        <f>Y8-Y18-Y20-Y21-AA12</f>
        <v>0</v>
      </c>
      <c r="AA12" s="168"/>
      <c r="AB12" s="157" t="s">
        <v>96</v>
      </c>
      <c r="AC12" s="165" t="s">
        <v>96</v>
      </c>
      <c r="AD12" s="165" t="s">
        <v>96</v>
      </c>
      <c r="AE12" s="167">
        <f>AD8-AD18-AD20-AD21-AF12</f>
        <v>0</v>
      </c>
      <c r="AF12" s="168"/>
      <c r="AG12" s="157" t="s">
        <v>96</v>
      </c>
      <c r="AH12" s="165" t="s">
        <v>96</v>
      </c>
      <c r="AI12" s="165" t="s">
        <v>96</v>
      </c>
      <c r="AJ12" s="167">
        <f>AI8-AI18-AI20-AI21-AK12</f>
        <v>0</v>
      </c>
      <c r="AK12" s="168"/>
      <c r="AL12" s="157" t="s">
        <v>96</v>
      </c>
      <c r="AM12" s="165" t="s">
        <v>96</v>
      </c>
      <c r="AN12" s="165" t="s">
        <v>96</v>
      </c>
      <c r="AO12" s="167">
        <f>AN8-AN18-AN20-AN21-AP12</f>
        <v>0</v>
      </c>
      <c r="AP12" s="168"/>
      <c r="AQ12" s="157" t="s">
        <v>96</v>
      </c>
      <c r="AR12" s="165" t="s">
        <v>96</v>
      </c>
      <c r="AS12" s="165" t="s">
        <v>96</v>
      </c>
      <c r="AT12" s="167">
        <f>AS8-AS18-AS20-AS21-AU12</f>
        <v>0</v>
      </c>
      <c r="AU12" s="168"/>
      <c r="AV12" s="157" t="s">
        <v>96</v>
      </c>
      <c r="AW12" s="165" t="s">
        <v>96</v>
      </c>
      <c r="AX12" s="165" t="s">
        <v>96</v>
      </c>
      <c r="AY12" s="167">
        <f>AX8-AX18-AX20-AX21-AZ12</f>
        <v>0</v>
      </c>
      <c r="AZ12" s="168"/>
      <c r="BA12" s="157" t="s">
        <v>96</v>
      </c>
      <c r="BB12" s="165" t="s">
        <v>96</v>
      </c>
      <c r="BC12" s="165" t="s">
        <v>96</v>
      </c>
      <c r="BD12" s="167">
        <f>BC8-BC18-BC20-BC21-BE12</f>
        <v>0</v>
      </c>
      <c r="BE12" s="168"/>
      <c r="BF12" s="157" t="s">
        <v>96</v>
      </c>
      <c r="BG12" s="165" t="s">
        <v>96</v>
      </c>
      <c r="BH12" s="165" t="s">
        <v>96</v>
      </c>
      <c r="BI12" s="167">
        <f>BH8-BH18-BH20-BH21-BJ12</f>
        <v>0</v>
      </c>
      <c r="BJ12" s="168"/>
      <c r="BK12" s="157" t="s">
        <v>96</v>
      </c>
      <c r="BL12" s="165" t="s">
        <v>96</v>
      </c>
      <c r="BM12" s="165" t="s">
        <v>96</v>
      </c>
      <c r="BN12" s="167">
        <f>BM8-BM18-BM20-BM21-BO12</f>
        <v>0</v>
      </c>
      <c r="BO12" s="168"/>
    </row>
    <row r="13" spans="1:67" s="7" customFormat="1" ht="15.75">
      <c r="A13" s="28" t="s">
        <v>175</v>
      </c>
      <c r="B13" s="1025" t="s">
        <v>34</v>
      </c>
      <c r="C13" s="157" t="s">
        <v>96</v>
      </c>
      <c r="D13" s="165" t="s">
        <v>96</v>
      </c>
      <c r="E13" s="165" t="s">
        <v>96</v>
      </c>
      <c r="F13" s="165" t="s">
        <v>96</v>
      </c>
      <c r="G13" s="169">
        <f>F8-F18-F20-F21</f>
        <v>1.133254051664713</v>
      </c>
      <c r="H13" s="157" t="s">
        <v>96</v>
      </c>
      <c r="I13" s="165" t="s">
        <v>96</v>
      </c>
      <c r="J13" s="165" t="s">
        <v>96</v>
      </c>
      <c r="K13" s="165" t="s">
        <v>96</v>
      </c>
      <c r="L13" s="169">
        <f>K8-K18-K20-K21</f>
        <v>1.1436181499999998</v>
      </c>
      <c r="M13" s="157" t="s">
        <v>96</v>
      </c>
      <c r="N13" s="165" t="s">
        <v>96</v>
      </c>
      <c r="O13" s="165" t="s">
        <v>96</v>
      </c>
      <c r="P13" s="165" t="s">
        <v>96</v>
      </c>
      <c r="Q13" s="169">
        <f>P8-P18-P20-P21</f>
        <v>1.1293181499999998</v>
      </c>
      <c r="R13" s="157" t="s">
        <v>96</v>
      </c>
      <c r="S13" s="165" t="s">
        <v>96</v>
      </c>
      <c r="T13" s="165" t="s">
        <v>96</v>
      </c>
      <c r="U13" s="165" t="s">
        <v>96</v>
      </c>
      <c r="V13" s="169">
        <f>U8-U18-U20-U21</f>
        <v>1.17567155</v>
      </c>
      <c r="W13" s="157" t="s">
        <v>96</v>
      </c>
      <c r="X13" s="165" t="s">
        <v>96</v>
      </c>
      <c r="Y13" s="165" t="s">
        <v>96</v>
      </c>
      <c r="Z13" s="165" t="s">
        <v>96</v>
      </c>
      <c r="AA13" s="169">
        <f>Z8-Z18-Z20-Z21</f>
        <v>1.0720710089999999</v>
      </c>
      <c r="AB13" s="157" t="s">
        <v>96</v>
      </c>
      <c r="AC13" s="165" t="s">
        <v>96</v>
      </c>
      <c r="AD13" s="165" t="s">
        <v>96</v>
      </c>
      <c r="AE13" s="165" t="s">
        <v>96</v>
      </c>
      <c r="AF13" s="169">
        <f>AE8-AE18-AE20-AE21</f>
        <v>1.0716253329999998</v>
      </c>
      <c r="AG13" s="157" t="s">
        <v>96</v>
      </c>
      <c r="AH13" s="165" t="s">
        <v>96</v>
      </c>
      <c r="AI13" s="165" t="s">
        <v>96</v>
      </c>
      <c r="AJ13" s="165" t="s">
        <v>96</v>
      </c>
      <c r="AK13" s="169">
        <f>AJ8-AJ18-AJ20-AJ21</f>
        <v>1.07651764</v>
      </c>
      <c r="AL13" s="157" t="s">
        <v>96</v>
      </c>
      <c r="AM13" s="165" t="s">
        <v>96</v>
      </c>
      <c r="AN13" s="165" t="s">
        <v>96</v>
      </c>
      <c r="AO13" s="165" t="s">
        <v>96</v>
      </c>
      <c r="AP13" s="169">
        <f>AO8-AO18-AO20-AO21</f>
        <v>1.07567155</v>
      </c>
      <c r="AQ13" s="157" t="s">
        <v>96</v>
      </c>
      <c r="AR13" s="165" t="s">
        <v>96</v>
      </c>
      <c r="AS13" s="165" t="s">
        <v>96</v>
      </c>
      <c r="AT13" s="165" t="s">
        <v>96</v>
      </c>
      <c r="AU13" s="169">
        <f>AT8-AT18-AT20-AT21</f>
        <v>1.07567155</v>
      </c>
      <c r="AV13" s="157" t="s">
        <v>96</v>
      </c>
      <c r="AW13" s="165" t="s">
        <v>96</v>
      </c>
      <c r="AX13" s="165" t="s">
        <v>96</v>
      </c>
      <c r="AY13" s="165" t="s">
        <v>96</v>
      </c>
      <c r="AZ13" s="169">
        <f>AY8-AY18-AY20-AY21</f>
        <v>1.0732659999999998</v>
      </c>
      <c r="BA13" s="157" t="s">
        <v>96</v>
      </c>
      <c r="BB13" s="165" t="s">
        <v>96</v>
      </c>
      <c r="BC13" s="165" t="s">
        <v>96</v>
      </c>
      <c r="BD13" s="165" t="s">
        <v>96</v>
      </c>
      <c r="BE13" s="169">
        <f>BD8-BD18-BD20-BD21</f>
        <v>0</v>
      </c>
      <c r="BF13" s="157" t="s">
        <v>96</v>
      </c>
      <c r="BG13" s="165" t="s">
        <v>96</v>
      </c>
      <c r="BH13" s="165" t="s">
        <v>96</v>
      </c>
      <c r="BI13" s="165" t="s">
        <v>96</v>
      </c>
      <c r="BJ13" s="169">
        <f>BI8-BI18-BI20-BI21</f>
        <v>0</v>
      </c>
      <c r="BK13" s="157" t="s">
        <v>96</v>
      </c>
      <c r="BL13" s="165" t="s">
        <v>96</v>
      </c>
      <c r="BM13" s="165" t="s">
        <v>96</v>
      </c>
      <c r="BN13" s="165" t="s">
        <v>96</v>
      </c>
      <c r="BO13" s="169">
        <f>BN8-BN18-BN20-BN21</f>
        <v>0</v>
      </c>
    </row>
    <row r="14" spans="1:67" s="7" customFormat="1" ht="15.75">
      <c r="A14" s="28" t="s">
        <v>37</v>
      </c>
      <c r="B14" s="1025" t="s">
        <v>178</v>
      </c>
      <c r="C14" s="170">
        <f>SUM(D14:G14)</f>
        <v>0</v>
      </c>
      <c r="D14" s="166"/>
      <c r="E14" s="166"/>
      <c r="F14" s="166"/>
      <c r="G14" s="168"/>
      <c r="H14" s="170">
        <f>SUM(I14:L14)</f>
        <v>0</v>
      </c>
      <c r="I14" s="166"/>
      <c r="J14" s="166"/>
      <c r="K14" s="166"/>
      <c r="L14" s="168"/>
      <c r="M14" s="170">
        <f>SUM(N14:Q14)</f>
        <v>0</v>
      </c>
      <c r="N14" s="166"/>
      <c r="O14" s="166"/>
      <c r="P14" s="166"/>
      <c r="Q14" s="168"/>
      <c r="R14" s="170">
        <f>SUM(S14:V14)</f>
        <v>0</v>
      </c>
      <c r="S14" s="166"/>
      <c r="T14" s="166"/>
      <c r="U14" s="166"/>
      <c r="V14" s="168"/>
      <c r="W14" s="170">
        <f>SUM(X14:AA14)</f>
        <v>0</v>
      </c>
      <c r="X14" s="166"/>
      <c r="Y14" s="166"/>
      <c r="Z14" s="166"/>
      <c r="AA14" s="168"/>
      <c r="AB14" s="170">
        <f>SUM(AC14:AF14)</f>
        <v>0</v>
      </c>
      <c r="AC14" s="166"/>
      <c r="AD14" s="166"/>
      <c r="AE14" s="166"/>
      <c r="AF14" s="168"/>
      <c r="AG14" s="170">
        <f>SUM(AH14:AK14)</f>
        <v>0</v>
      </c>
      <c r="AH14" s="166"/>
      <c r="AI14" s="166"/>
      <c r="AJ14" s="166"/>
      <c r="AK14" s="168"/>
      <c r="AL14" s="170">
        <f>SUM(AM14:AP14)</f>
        <v>0</v>
      </c>
      <c r="AM14" s="166"/>
      <c r="AN14" s="166"/>
      <c r="AO14" s="166"/>
      <c r="AP14" s="168"/>
      <c r="AQ14" s="170">
        <f>SUM(AR14:AU14)</f>
        <v>0</v>
      </c>
      <c r="AR14" s="166"/>
      <c r="AS14" s="166"/>
      <c r="AT14" s="166"/>
      <c r="AU14" s="168"/>
      <c r="AV14" s="170">
        <f>SUM(AW14:AZ14)</f>
        <v>0</v>
      </c>
      <c r="AW14" s="166"/>
      <c r="AX14" s="166"/>
      <c r="AY14" s="166"/>
      <c r="AZ14" s="168"/>
      <c r="BA14" s="170">
        <f>SUM(BB14:BE14)</f>
        <v>0</v>
      </c>
      <c r="BB14" s="166"/>
      <c r="BC14" s="166"/>
      <c r="BD14" s="166"/>
      <c r="BE14" s="168"/>
      <c r="BF14" s="170">
        <f>SUM(BG14:BJ14)</f>
        <v>0</v>
      </c>
      <c r="BG14" s="166"/>
      <c r="BH14" s="166"/>
      <c r="BI14" s="166"/>
      <c r="BJ14" s="168"/>
      <c r="BK14" s="170">
        <f>SUM(BL14:BO14)</f>
        <v>0</v>
      </c>
      <c r="BL14" s="166"/>
      <c r="BM14" s="166"/>
      <c r="BN14" s="166"/>
      <c r="BO14" s="168"/>
    </row>
    <row r="15" spans="1:67" s="7" customFormat="1" ht="15.75">
      <c r="A15" s="28" t="s">
        <v>38</v>
      </c>
      <c r="B15" s="1025" t="s">
        <v>233</v>
      </c>
      <c r="C15" s="170">
        <f>SUM(D15:G15)</f>
        <v>0</v>
      </c>
      <c r="D15" s="166"/>
      <c r="E15" s="166"/>
      <c r="F15" s="166"/>
      <c r="G15" s="168"/>
      <c r="H15" s="170">
        <f>SUM(I15:L15)</f>
        <v>0</v>
      </c>
      <c r="I15" s="166"/>
      <c r="J15" s="166"/>
      <c r="K15" s="166"/>
      <c r="L15" s="168"/>
      <c r="M15" s="170">
        <f>SUM(N15:Q15)</f>
        <v>0</v>
      </c>
      <c r="N15" s="166"/>
      <c r="O15" s="166"/>
      <c r="P15" s="166"/>
      <c r="Q15" s="168"/>
      <c r="R15" s="170">
        <f>SUM(S15:V15)</f>
        <v>0</v>
      </c>
      <c r="S15" s="166"/>
      <c r="T15" s="166"/>
      <c r="U15" s="166"/>
      <c r="V15" s="168"/>
      <c r="W15" s="170">
        <f>SUM(X15:AA15)</f>
        <v>0</v>
      </c>
      <c r="X15" s="166"/>
      <c r="Y15" s="166"/>
      <c r="Z15" s="166"/>
      <c r="AA15" s="168"/>
      <c r="AB15" s="170">
        <f>SUM(AC15:AF15)</f>
        <v>0</v>
      </c>
      <c r="AC15" s="166"/>
      <c r="AD15" s="166"/>
      <c r="AE15" s="166"/>
      <c r="AF15" s="168"/>
      <c r="AG15" s="170">
        <f>SUM(AH15:AK15)</f>
        <v>0</v>
      </c>
      <c r="AH15" s="166"/>
      <c r="AI15" s="166"/>
      <c r="AJ15" s="166"/>
      <c r="AK15" s="168"/>
      <c r="AL15" s="170">
        <f>SUM(AM15:AP15)</f>
        <v>0</v>
      </c>
      <c r="AM15" s="166"/>
      <c r="AN15" s="166"/>
      <c r="AO15" s="166"/>
      <c r="AP15" s="168"/>
      <c r="AQ15" s="170">
        <f>SUM(AR15:AU15)</f>
        <v>0</v>
      </c>
      <c r="AR15" s="166"/>
      <c r="AS15" s="166"/>
      <c r="AT15" s="166"/>
      <c r="AU15" s="168"/>
      <c r="AV15" s="170">
        <f>SUM(AW15:AZ15)</f>
        <v>0</v>
      </c>
      <c r="AW15" s="166"/>
      <c r="AX15" s="166"/>
      <c r="AY15" s="166"/>
      <c r="AZ15" s="168"/>
      <c r="BA15" s="170">
        <f>SUM(BB15:BE15)</f>
        <v>0</v>
      </c>
      <c r="BB15" s="166"/>
      <c r="BC15" s="166"/>
      <c r="BD15" s="166"/>
      <c r="BE15" s="168"/>
      <c r="BF15" s="170">
        <f>SUM(BG15:BJ15)</f>
        <v>0</v>
      </c>
      <c r="BG15" s="166"/>
      <c r="BH15" s="166"/>
      <c r="BI15" s="166"/>
      <c r="BJ15" s="168"/>
      <c r="BK15" s="170">
        <f>SUM(BL15:BO15)</f>
        <v>0</v>
      </c>
      <c r="BL15" s="166"/>
      <c r="BM15" s="166"/>
      <c r="BN15" s="166"/>
      <c r="BO15" s="168"/>
    </row>
    <row r="16" spans="1:67" s="7" customFormat="1" ht="47.25">
      <c r="A16" s="28" t="s">
        <v>39</v>
      </c>
      <c r="B16" s="1025" t="s">
        <v>582</v>
      </c>
      <c r="C16" s="170">
        <f>SUM(D16:G16)</f>
        <v>2.03</v>
      </c>
      <c r="D16" s="166">
        <v>2.03</v>
      </c>
      <c r="E16" s="166"/>
      <c r="F16" s="166"/>
      <c r="G16" s="168"/>
      <c r="H16" s="170">
        <f>SUM(I16:L16)</f>
        <v>2.03</v>
      </c>
      <c r="I16" s="166">
        <v>2.03</v>
      </c>
      <c r="J16" s="166"/>
      <c r="K16" s="166"/>
      <c r="L16" s="168"/>
      <c r="M16" s="170">
        <f>SUM(N16:Q16)</f>
        <v>2.03</v>
      </c>
      <c r="N16" s="166">
        <v>2.03</v>
      </c>
      <c r="O16" s="166"/>
      <c r="P16" s="166"/>
      <c r="Q16" s="168"/>
      <c r="R16" s="170">
        <f>SUM(S16:V16)</f>
        <v>2.03</v>
      </c>
      <c r="S16" s="166">
        <v>2.03</v>
      </c>
      <c r="T16" s="166"/>
      <c r="U16" s="166"/>
      <c r="V16" s="168"/>
      <c r="W16" s="170">
        <f>SUM(X16:AA16)</f>
        <v>2.0258</v>
      </c>
      <c r="X16" s="166">
        <v>2.0258</v>
      </c>
      <c r="Y16" s="166"/>
      <c r="Z16" s="166"/>
      <c r="AA16" s="168"/>
      <c r="AB16" s="170">
        <f>SUM(AC16:AF16)</f>
        <v>2.0258</v>
      </c>
      <c r="AC16" s="166">
        <v>2.0258</v>
      </c>
      <c r="AD16" s="166"/>
      <c r="AE16" s="166"/>
      <c r="AF16" s="168"/>
      <c r="AG16" s="170">
        <f>SUM(AH16:AK16)</f>
        <v>2.0258</v>
      </c>
      <c r="AH16" s="166">
        <v>2.0258</v>
      </c>
      <c r="AI16" s="166"/>
      <c r="AJ16" s="166"/>
      <c r="AK16" s="168"/>
      <c r="AL16" s="170">
        <f>SUM(AM16:AP16)</f>
        <v>2.03</v>
      </c>
      <c r="AM16" s="166">
        <v>2.03</v>
      </c>
      <c r="AN16" s="166"/>
      <c r="AO16" s="166"/>
      <c r="AP16" s="168"/>
      <c r="AQ16" s="170">
        <f>SUM(AR16:AU16)</f>
        <v>2.03</v>
      </c>
      <c r="AR16" s="166">
        <v>2.03</v>
      </c>
      <c r="AS16" s="166"/>
      <c r="AT16" s="166"/>
      <c r="AU16" s="168"/>
      <c r="AV16" s="170">
        <f>SUM(AW16:AZ16)</f>
        <v>2.03</v>
      </c>
      <c r="AW16" s="166">
        <v>2.03</v>
      </c>
      <c r="AX16" s="166"/>
      <c r="AY16" s="166"/>
      <c r="AZ16" s="168"/>
      <c r="BA16" s="170">
        <f>SUM(BB16:BE16)</f>
        <v>0</v>
      </c>
      <c r="BB16" s="166"/>
      <c r="BC16" s="166"/>
      <c r="BD16" s="166"/>
      <c r="BE16" s="168"/>
      <c r="BF16" s="170">
        <f>SUM(BG16:BJ16)</f>
        <v>0</v>
      </c>
      <c r="BG16" s="166"/>
      <c r="BH16" s="166"/>
      <c r="BI16" s="166"/>
      <c r="BJ16" s="168"/>
      <c r="BK16" s="170">
        <f>SUM(BL16:BO16)</f>
        <v>0</v>
      </c>
      <c r="BL16" s="166"/>
      <c r="BM16" s="166"/>
      <c r="BN16" s="166"/>
      <c r="BO16" s="168"/>
    </row>
    <row r="17" spans="1:67" s="7" customFormat="1" ht="15.75">
      <c r="A17" s="28" t="s">
        <v>40</v>
      </c>
      <c r="B17" s="1025" t="s">
        <v>234</v>
      </c>
      <c r="C17" s="170">
        <f>SUM(D17:G17)</f>
        <v>0</v>
      </c>
      <c r="D17" s="166"/>
      <c r="E17" s="166"/>
      <c r="F17" s="166"/>
      <c r="G17" s="168"/>
      <c r="H17" s="170">
        <f>SUM(I17:L17)</f>
        <v>0</v>
      </c>
      <c r="I17" s="166"/>
      <c r="J17" s="166"/>
      <c r="K17" s="166"/>
      <c r="L17" s="168"/>
      <c r="M17" s="170">
        <f>SUM(N17:Q17)</f>
        <v>0</v>
      </c>
      <c r="N17" s="166"/>
      <c r="O17" s="166"/>
      <c r="P17" s="166"/>
      <c r="Q17" s="168"/>
      <c r="R17" s="170">
        <f>SUM(S17:V17)</f>
        <v>0</v>
      </c>
      <c r="S17" s="166"/>
      <c r="T17" s="166"/>
      <c r="U17" s="166"/>
      <c r="V17" s="168"/>
      <c r="W17" s="170">
        <f>SUM(X17:AA17)</f>
        <v>0</v>
      </c>
      <c r="X17" s="166"/>
      <c r="Y17" s="166"/>
      <c r="Z17" s="166"/>
      <c r="AA17" s="168"/>
      <c r="AB17" s="170">
        <f>SUM(AC17:AF17)</f>
        <v>0</v>
      </c>
      <c r="AC17" s="166"/>
      <c r="AD17" s="166"/>
      <c r="AE17" s="166"/>
      <c r="AF17" s="168"/>
      <c r="AG17" s="170">
        <f>SUM(AH17:AK17)</f>
        <v>0</v>
      </c>
      <c r="AH17" s="166"/>
      <c r="AI17" s="166"/>
      <c r="AJ17" s="166"/>
      <c r="AK17" s="168"/>
      <c r="AL17" s="170">
        <f>SUM(AM17:AP17)</f>
        <v>0</v>
      </c>
      <c r="AM17" s="166"/>
      <c r="AN17" s="166"/>
      <c r="AO17" s="166"/>
      <c r="AP17" s="168"/>
      <c r="AQ17" s="170">
        <f>SUM(AR17:AU17)</f>
        <v>0</v>
      </c>
      <c r="AR17" s="166"/>
      <c r="AS17" s="166"/>
      <c r="AT17" s="166"/>
      <c r="AU17" s="168"/>
      <c r="AV17" s="170">
        <f>SUM(AW17:AZ17)</f>
        <v>0</v>
      </c>
      <c r="AW17" s="166"/>
      <c r="AX17" s="166"/>
      <c r="AY17" s="166"/>
      <c r="AZ17" s="168"/>
      <c r="BA17" s="170">
        <f>SUM(BB17:BE17)</f>
        <v>0</v>
      </c>
      <c r="BB17" s="166"/>
      <c r="BC17" s="166"/>
      <c r="BD17" s="166"/>
      <c r="BE17" s="168"/>
      <c r="BF17" s="170">
        <f>SUM(BG17:BJ17)</f>
        <v>0</v>
      </c>
      <c r="BG17" s="166"/>
      <c r="BH17" s="166"/>
      <c r="BI17" s="166"/>
      <c r="BJ17" s="168"/>
      <c r="BK17" s="170">
        <f>SUM(BL17:BO17)</f>
        <v>0</v>
      </c>
      <c r="BL17" s="166"/>
      <c r="BM17" s="166"/>
      <c r="BN17" s="166"/>
      <c r="BO17" s="168"/>
    </row>
    <row r="18" spans="1:67" s="7" customFormat="1" ht="15.75">
      <c r="A18" s="28" t="s">
        <v>18</v>
      </c>
      <c r="B18" s="1025" t="s">
        <v>631</v>
      </c>
      <c r="C18" s="106">
        <f>SUM(D18:G18)</f>
        <v>0.08477586580011683</v>
      </c>
      <c r="D18" s="167">
        <f>D8*D19/100</f>
        <v>0</v>
      </c>
      <c r="E18" s="167">
        <f>E8*E19/100</f>
        <v>0</v>
      </c>
      <c r="F18" s="167">
        <f>F8*F19/100</f>
        <v>0.07713999999999999</v>
      </c>
      <c r="G18" s="169">
        <f>G8*G19/100</f>
        <v>0.007635865800116836</v>
      </c>
      <c r="H18" s="106">
        <f>SUM(I18:L18)</f>
        <v>0.08133023501094998</v>
      </c>
      <c r="I18" s="167">
        <f>I8*I19/100</f>
        <v>0</v>
      </c>
      <c r="J18" s="167">
        <f>J8*J19/100</f>
        <v>0</v>
      </c>
      <c r="K18" s="167">
        <f>K8*K19/100</f>
        <v>0.07388184999999999</v>
      </c>
      <c r="L18" s="169">
        <f>L8*L19/100</f>
        <v>0.007448385010949998</v>
      </c>
      <c r="M18" s="106">
        <f>SUM(N18:Q18)</f>
        <v>0.08115804684044998</v>
      </c>
      <c r="N18" s="167">
        <f>N8*N19/100</f>
        <v>0</v>
      </c>
      <c r="O18" s="167">
        <f>O8*O19/100</f>
        <v>0</v>
      </c>
      <c r="P18" s="167">
        <f>P8*P19/100</f>
        <v>0.07388184999999999</v>
      </c>
      <c r="Q18" s="169">
        <f>Q8*Q19/100</f>
        <v>0.007276196840449999</v>
      </c>
      <c r="R18" s="106">
        <f>SUM(S18:V18)</f>
        <v>0.08194209895779998</v>
      </c>
      <c r="S18" s="167">
        <f>S8*S19/100</f>
        <v>0</v>
      </c>
      <c r="T18" s="167">
        <f>T8*T19/100</f>
        <v>0</v>
      </c>
      <c r="U18" s="167">
        <f>U8*U19/100</f>
        <v>0.07432844999999999</v>
      </c>
      <c r="V18" s="169">
        <f>V8*V19/100</f>
        <v>0.007613648957799999</v>
      </c>
      <c r="W18" s="106">
        <f>SUM(X18:AA18)</f>
        <v>0.08084754249975999</v>
      </c>
      <c r="X18" s="167">
        <f>X8*X19/100</f>
        <v>0</v>
      </c>
      <c r="Y18" s="167">
        <f>Y8*Y19/100</f>
        <v>0</v>
      </c>
      <c r="Z18" s="167">
        <f>Z8*Z19/100</f>
        <v>0.073728991</v>
      </c>
      <c r="AA18" s="169">
        <f>AA8*AA19/100</f>
        <v>0.00711855149976</v>
      </c>
      <c r="AB18" s="106">
        <f>SUM(AC18:AF18)</f>
        <v>0.08129025921112</v>
      </c>
      <c r="AC18" s="167">
        <f>AC8*AC19/100</f>
        <v>0</v>
      </c>
      <c r="AD18" s="167">
        <f>AD8*AD19/100</f>
        <v>0</v>
      </c>
      <c r="AE18" s="167">
        <f>AE8*AE19/100</f>
        <v>0.074174667</v>
      </c>
      <c r="AF18" s="169">
        <f>AF8*AF19/100</f>
        <v>0.0071155922111199995</v>
      </c>
      <c r="AG18" s="106">
        <f>SUM(AH18:AK18)</f>
        <v>0.07643043712959999</v>
      </c>
      <c r="AH18" s="167">
        <f>AH8*AH19/100</f>
        <v>0</v>
      </c>
      <c r="AI18" s="167">
        <f>AI8*AI19/100</f>
        <v>0</v>
      </c>
      <c r="AJ18" s="167">
        <f>AJ8*AJ19/100</f>
        <v>0.06928235999999999</v>
      </c>
      <c r="AK18" s="169">
        <f>AK8*AK19/100</f>
        <v>0.007148077129600001</v>
      </c>
      <c r="AL18" s="106">
        <f>SUM(AM18:AP18)</f>
        <v>0.08147090909199999</v>
      </c>
      <c r="AM18" s="167">
        <f>AM8*AM19/100</f>
        <v>0</v>
      </c>
      <c r="AN18" s="167">
        <f>AN8*AN19/100</f>
        <v>0</v>
      </c>
      <c r="AO18" s="167">
        <f>AO8*AO19/100</f>
        <v>0.07432844999999999</v>
      </c>
      <c r="AP18" s="169">
        <f>AP8*AP19/100</f>
        <v>0.007142459092000001</v>
      </c>
      <c r="AQ18" s="106">
        <f>SUM(AR18:AU18)</f>
        <v>0.08147090909199999</v>
      </c>
      <c r="AR18" s="167">
        <f>AR8*AR19/100</f>
        <v>0</v>
      </c>
      <c r="AS18" s="167">
        <f>AS8*AS19/100</f>
        <v>0</v>
      </c>
      <c r="AT18" s="167">
        <f>AT8*AT19/100</f>
        <v>0.07432844999999999</v>
      </c>
      <c r="AU18" s="169">
        <f>AU8*AU19/100</f>
        <v>0.007142459092000001</v>
      </c>
      <c r="AV18" s="106">
        <f>SUM(AW18:AZ18)</f>
        <v>0.08386048623999999</v>
      </c>
      <c r="AW18" s="167">
        <f>AW8*AW19/100</f>
        <v>0</v>
      </c>
      <c r="AX18" s="167">
        <f>AX8*AX19/100</f>
        <v>0</v>
      </c>
      <c r="AY18" s="167">
        <f>AY8*AY19/100</f>
        <v>0.076734</v>
      </c>
      <c r="AZ18" s="169">
        <f>AZ8*AZ19/100</f>
        <v>0.0071264862399999995</v>
      </c>
      <c r="BA18" s="106">
        <f>SUM(BB18:BE18)</f>
        <v>0</v>
      </c>
      <c r="BB18" s="167">
        <f>BB8*BB19/100</f>
        <v>0</v>
      </c>
      <c r="BC18" s="167">
        <f>BC8*BC19/100</f>
        <v>0</v>
      </c>
      <c r="BD18" s="167">
        <f>BD8*BD19/100</f>
        <v>0</v>
      </c>
      <c r="BE18" s="169">
        <f>BE8*BE19/100</f>
        <v>0</v>
      </c>
      <c r="BF18" s="106">
        <f>SUM(BG18:BJ18)</f>
        <v>0</v>
      </c>
      <c r="BG18" s="167">
        <f>BG8*BG19/100</f>
        <v>0</v>
      </c>
      <c r="BH18" s="167">
        <f>BH8*BH19/100</f>
        <v>0</v>
      </c>
      <c r="BI18" s="167">
        <f>BI8*BI19/100</f>
        <v>0</v>
      </c>
      <c r="BJ18" s="169">
        <f>BJ8*BJ19/100</f>
        <v>0</v>
      </c>
      <c r="BK18" s="106">
        <f>SUM(BL18:BO18)</f>
        <v>0</v>
      </c>
      <c r="BL18" s="167">
        <f>BL8*BL19/100</f>
        <v>0</v>
      </c>
      <c r="BM18" s="167">
        <f>BM8*BM19/100</f>
        <v>0</v>
      </c>
      <c r="BN18" s="167">
        <f>BN8*BN19/100</f>
        <v>0</v>
      </c>
      <c r="BO18" s="169">
        <f>BO8*BO19/100</f>
        <v>0</v>
      </c>
    </row>
    <row r="19" spans="1:67" s="7" customFormat="1" ht="15.75">
      <c r="A19" s="28" t="s">
        <v>7</v>
      </c>
      <c r="B19" s="1025" t="s">
        <v>632</v>
      </c>
      <c r="C19" s="106">
        <f>IF(C8=0,0,C18/C8*100)</f>
        <v>4.1761510246362965</v>
      </c>
      <c r="D19" s="159">
        <f>'Баланс энергии'!D19</f>
        <v>0</v>
      </c>
      <c r="E19" s="159">
        <f>'Баланс энергии'!E19</f>
        <v>0</v>
      </c>
      <c r="F19" s="159">
        <f>'Баланс энергии'!F19</f>
        <v>3.8</v>
      </c>
      <c r="G19" s="108">
        <v>0.6738</v>
      </c>
      <c r="H19" s="106">
        <f>IF(H8=0,0,H18/H8*100)</f>
        <v>4.006415517780788</v>
      </c>
      <c r="I19" s="159">
        <f>'Баланс энергии'!N19</f>
        <v>0</v>
      </c>
      <c r="J19" s="159">
        <f>'Баланс энергии'!O19</f>
        <v>0</v>
      </c>
      <c r="K19" s="159">
        <f>'Баланс энергии'!P19</f>
        <v>3.6395</v>
      </c>
      <c r="L19" s="108">
        <v>0.6513</v>
      </c>
      <c r="M19" s="106">
        <f>IF(M8=0,0,M18/M8*100)</f>
        <v>3.997933341894088</v>
      </c>
      <c r="N19" s="159">
        <f>'Баланс энергии'!N19</f>
        <v>0</v>
      </c>
      <c r="O19" s="159">
        <f>'Баланс энергии'!O19</f>
        <v>0</v>
      </c>
      <c r="P19" s="159">
        <f>'Баланс энергии'!P19</f>
        <v>3.6395</v>
      </c>
      <c r="Q19" s="108">
        <v>0.6443</v>
      </c>
      <c r="R19" s="106">
        <f>IF(R8=0,0,R18/R8*100)</f>
        <v>4.036556598906404</v>
      </c>
      <c r="S19" s="159">
        <f>'Баланс энергии'!S19</f>
        <v>0</v>
      </c>
      <c r="T19" s="159">
        <f>'Баланс энергии'!T19</f>
        <v>0</v>
      </c>
      <c r="U19" s="159">
        <f>'Баланс энергии'!U19</f>
        <v>3.6615</v>
      </c>
      <c r="V19" s="108">
        <v>0.6476</v>
      </c>
      <c r="W19" s="106">
        <f>IF(W8=0,0,W18/W8*100)</f>
        <v>3.9908945848435184</v>
      </c>
      <c r="X19" s="159">
        <f>'Баланс энергии'!N19</f>
        <v>0</v>
      </c>
      <c r="Y19" s="159">
        <f>'Баланс энергии'!O19</f>
        <v>0</v>
      </c>
      <c r="Z19" s="159">
        <f>'Баланс энергии'!P19</f>
        <v>3.6395</v>
      </c>
      <c r="AA19" s="108">
        <v>0.664</v>
      </c>
      <c r="AB19" s="106">
        <f>IF(AB8=0,0,AB18/AB8*100)</f>
        <v>4.012748504843519</v>
      </c>
      <c r="AC19" s="159">
        <f>'Баланс энергии'!S19</f>
        <v>0</v>
      </c>
      <c r="AD19" s="159">
        <f>'Баланс энергии'!T19</f>
        <v>0</v>
      </c>
      <c r="AE19" s="159">
        <f>'Баланс энергии'!U19</f>
        <v>3.6615</v>
      </c>
      <c r="AF19" s="108">
        <v>0.664</v>
      </c>
      <c r="AG19" s="106">
        <f>IF(AG8=0,0,AG18/AG8*100)</f>
        <v>3.7728520648435184</v>
      </c>
      <c r="AH19" s="159">
        <f>'Баланс энергии'!X19</f>
        <v>0</v>
      </c>
      <c r="AI19" s="159">
        <f>'Баланс энергии'!Y19</f>
        <v>0</v>
      </c>
      <c r="AJ19" s="159">
        <f>'Баланс энергии'!Z19</f>
        <v>3.42</v>
      </c>
      <c r="AK19" s="108">
        <v>0.664</v>
      </c>
      <c r="AL19" s="106">
        <f>IF(AL8=0,0,AL18/AL8*100)</f>
        <v>4.01334527546798</v>
      </c>
      <c r="AM19" s="159">
        <f>'Баланс энергии'!S19</f>
        <v>0</v>
      </c>
      <c r="AN19" s="159">
        <f>'Баланс энергии'!T19</f>
        <v>0</v>
      </c>
      <c r="AO19" s="159">
        <f>'Баланс энергии'!U19</f>
        <v>3.6615</v>
      </c>
      <c r="AP19" s="108">
        <v>0.664</v>
      </c>
      <c r="AQ19" s="106">
        <f>IF(AQ8=0,0,AQ18/AQ8*100)</f>
        <v>4.01334527546798</v>
      </c>
      <c r="AR19" s="159">
        <f>'Баланс энергии'!S19</f>
        <v>0</v>
      </c>
      <c r="AS19" s="159">
        <f>'Баланс энергии'!T19</f>
        <v>0</v>
      </c>
      <c r="AT19" s="159">
        <f>'Баланс энергии'!U19</f>
        <v>3.6615</v>
      </c>
      <c r="AU19" s="108">
        <v>0.664</v>
      </c>
      <c r="AV19" s="106">
        <f>IF(AV8=0,0,AV18/AV8*100)</f>
        <v>4.13105843546798</v>
      </c>
      <c r="AW19" s="159">
        <f>'Баланс энергии'!AM19</f>
        <v>0</v>
      </c>
      <c r="AX19" s="159">
        <f>'Баланс энергии'!AN19</f>
        <v>0</v>
      </c>
      <c r="AY19" s="159">
        <f>'Баланс энергии'!AO19</f>
        <v>3.78</v>
      </c>
      <c r="AZ19" s="108">
        <v>0.664</v>
      </c>
      <c r="BA19" s="106">
        <f>IF(BA8=0,0,BA18/BA8*100)</f>
        <v>0</v>
      </c>
      <c r="BB19" s="159">
        <f>'Баланс энергии'!AH19</f>
        <v>0</v>
      </c>
      <c r="BC19" s="159">
        <f>'Баланс энергии'!AI19</f>
        <v>0</v>
      </c>
      <c r="BD19" s="159">
        <f>'Баланс энергии'!AJ19</f>
        <v>3.42</v>
      </c>
      <c r="BE19" s="992"/>
      <c r="BF19" s="106">
        <f>IF(BF8=0,0,BF18/BF8*100)</f>
        <v>0</v>
      </c>
      <c r="BG19" s="159">
        <f>'Баланс энергии'!AH19</f>
        <v>0</v>
      </c>
      <c r="BH19" s="159">
        <f>'Баланс энергии'!AI19</f>
        <v>0</v>
      </c>
      <c r="BI19" s="159">
        <f>'Баланс энергии'!AJ19</f>
        <v>3.42</v>
      </c>
      <c r="BJ19" s="992"/>
      <c r="BK19" s="106">
        <f>IF(BK8=0,0,BK18/BK8*100)</f>
        <v>0</v>
      </c>
      <c r="BL19" s="159">
        <f>'Баланс энергии'!BB19</f>
        <v>0</v>
      </c>
      <c r="BM19" s="159">
        <f>'Баланс энергии'!BC19</f>
        <v>0</v>
      </c>
      <c r="BN19" s="159">
        <f>'Баланс энергии'!BD19</f>
        <v>0</v>
      </c>
      <c r="BO19" s="992"/>
    </row>
    <row r="20" spans="1:67" s="7" customFormat="1" ht="31.5">
      <c r="A20" s="28" t="s">
        <v>19</v>
      </c>
      <c r="B20" s="1025" t="s">
        <v>633</v>
      </c>
      <c r="C20" s="106">
        <f>SUM(D20:G20)</f>
        <v>0</v>
      </c>
      <c r="D20" s="107"/>
      <c r="E20" s="107"/>
      <c r="F20" s="107"/>
      <c r="G20" s="108"/>
      <c r="H20" s="106">
        <f>SUM(I20:L20)</f>
        <v>0</v>
      </c>
      <c r="I20" s="107"/>
      <c r="J20" s="107"/>
      <c r="K20" s="107"/>
      <c r="L20" s="108"/>
      <c r="M20" s="106">
        <f>SUM(N20:Q20)</f>
        <v>0</v>
      </c>
      <c r="N20" s="107"/>
      <c r="O20" s="107"/>
      <c r="P20" s="107"/>
      <c r="Q20" s="108"/>
      <c r="R20" s="106">
        <f>SUM(S20:V20)</f>
        <v>0</v>
      </c>
      <c r="S20" s="107"/>
      <c r="T20" s="107"/>
      <c r="U20" s="107"/>
      <c r="V20" s="108"/>
      <c r="W20" s="106">
        <f>SUM(X20:AA20)</f>
        <v>0</v>
      </c>
      <c r="X20" s="107"/>
      <c r="Y20" s="107"/>
      <c r="Z20" s="107"/>
      <c r="AA20" s="108"/>
      <c r="AB20" s="106">
        <f>SUM(AC20:AF20)</f>
        <v>0</v>
      </c>
      <c r="AC20" s="107"/>
      <c r="AD20" s="107"/>
      <c r="AE20" s="107"/>
      <c r="AF20" s="108"/>
      <c r="AG20" s="106">
        <f>SUM(AH20:AK20)</f>
        <v>0</v>
      </c>
      <c r="AH20" s="107"/>
      <c r="AI20" s="107"/>
      <c r="AJ20" s="107"/>
      <c r="AK20" s="108"/>
      <c r="AL20" s="106">
        <f>SUM(AM20:AP20)</f>
        <v>0</v>
      </c>
      <c r="AM20" s="107"/>
      <c r="AN20" s="107"/>
      <c r="AO20" s="107"/>
      <c r="AP20" s="108"/>
      <c r="AQ20" s="106">
        <f>SUM(AR20:AU20)</f>
        <v>0</v>
      </c>
      <c r="AR20" s="107"/>
      <c r="AS20" s="107"/>
      <c r="AT20" s="107"/>
      <c r="AU20" s="108"/>
      <c r="AV20" s="106">
        <f>SUM(AW20:AZ20)</f>
        <v>0</v>
      </c>
      <c r="AW20" s="107"/>
      <c r="AX20" s="107"/>
      <c r="AY20" s="107"/>
      <c r="AZ20" s="108"/>
      <c r="BA20" s="106">
        <f>SUM(BB20:BE20)</f>
        <v>0</v>
      </c>
      <c r="BB20" s="107"/>
      <c r="BC20" s="107"/>
      <c r="BD20" s="107"/>
      <c r="BE20" s="108"/>
      <c r="BF20" s="106">
        <f>SUM(BG20:BJ20)</f>
        <v>0</v>
      </c>
      <c r="BG20" s="107"/>
      <c r="BH20" s="107"/>
      <c r="BI20" s="107"/>
      <c r="BJ20" s="108"/>
      <c r="BK20" s="106">
        <f>SUM(BL20:BO20)</f>
        <v>0</v>
      </c>
      <c r="BL20" s="107"/>
      <c r="BM20" s="107"/>
      <c r="BN20" s="107"/>
      <c r="BO20" s="108"/>
    </row>
    <row r="21" spans="1:67" s="7" customFormat="1" ht="31.5">
      <c r="A21" s="28" t="s">
        <v>20</v>
      </c>
      <c r="B21" s="1025" t="s">
        <v>634</v>
      </c>
      <c r="C21" s="106">
        <f>SUM(D21:G21)</f>
        <v>1.9452241341998833</v>
      </c>
      <c r="D21" s="159">
        <f>D22+D23+D24</f>
        <v>0</v>
      </c>
      <c r="E21" s="159">
        <f>E22+E23+E24</f>
        <v>0</v>
      </c>
      <c r="F21" s="159">
        <f>F22+F23+F24</f>
        <v>0.819605948335287</v>
      </c>
      <c r="G21" s="160">
        <f>G8-G18-G20</f>
        <v>1.1256181858645962</v>
      </c>
      <c r="H21" s="106">
        <f>SUM(I21:L21)</f>
        <v>1.9486697649890499</v>
      </c>
      <c r="I21" s="159">
        <f>I22+I23+I24</f>
        <v>0</v>
      </c>
      <c r="J21" s="159">
        <f>J22+J23+J24</f>
        <v>0</v>
      </c>
      <c r="K21" s="159">
        <f>K22+K23+K24</f>
        <v>0.8125</v>
      </c>
      <c r="L21" s="160">
        <f>L8-L18-L20</f>
        <v>1.1361697649890499</v>
      </c>
      <c r="M21" s="106">
        <f>SUM(N21:Q21)</f>
        <v>1.9488419531595498</v>
      </c>
      <c r="N21" s="159">
        <f>N22+N23+N24</f>
        <v>0</v>
      </c>
      <c r="O21" s="159">
        <f>O22+O23+O24</f>
        <v>0</v>
      </c>
      <c r="P21" s="159">
        <f>P22+P23+P24</f>
        <v>0.8268</v>
      </c>
      <c r="Q21" s="160">
        <f>Q8-Q18-Q20</f>
        <v>1.1220419531595498</v>
      </c>
      <c r="R21" s="106">
        <f>SUM(S21:V21)</f>
        <v>1.9480579010422</v>
      </c>
      <c r="S21" s="159">
        <f>S22+S23+S24</f>
        <v>0</v>
      </c>
      <c r="T21" s="159">
        <f>T22+T23+T24</f>
        <v>0</v>
      </c>
      <c r="U21" s="159">
        <f>U22+U23+U24</f>
        <v>0.78</v>
      </c>
      <c r="V21" s="160">
        <f>V8-V18-V20</f>
        <v>1.1680579010421999</v>
      </c>
      <c r="W21" s="106">
        <f>SUM(X21:AA21)</f>
        <v>1.9449524575002397</v>
      </c>
      <c r="X21" s="159">
        <f>X22+X23+X24</f>
        <v>0</v>
      </c>
      <c r="Y21" s="159">
        <f>Y22+Y23+Y24</f>
        <v>0</v>
      </c>
      <c r="Z21" s="159">
        <f>Z22+Z23+Z24</f>
        <v>0.8799999999999999</v>
      </c>
      <c r="AA21" s="160">
        <f>AA8-AA18-AA20</f>
        <v>1.0649524575002398</v>
      </c>
      <c r="AB21" s="106">
        <f>SUM(AC21:AF21)</f>
        <v>1.9445097407888798</v>
      </c>
      <c r="AC21" s="159">
        <f>AC22+AC23+AC24</f>
        <v>0</v>
      </c>
      <c r="AD21" s="159">
        <f>AD22+AD23+AD24</f>
        <v>0</v>
      </c>
      <c r="AE21" s="159">
        <f>AE22+AE23+AE24</f>
        <v>0.8799999999999999</v>
      </c>
      <c r="AF21" s="160">
        <f>AF8-AF18-AF20</f>
        <v>1.06450974078888</v>
      </c>
      <c r="AG21" s="106">
        <f>SUM(AH21:AK21)</f>
        <v>1.9493695628704</v>
      </c>
      <c r="AH21" s="159">
        <f>AH22+AH23+AH24</f>
        <v>0</v>
      </c>
      <c r="AI21" s="159">
        <f>AI22+AI23+AI24</f>
        <v>0</v>
      </c>
      <c r="AJ21" s="159">
        <f>AJ22+AJ23+AJ24</f>
        <v>0.8799999999999999</v>
      </c>
      <c r="AK21" s="160">
        <f>AK8-AK18-AK20</f>
        <v>1.0693695628704</v>
      </c>
      <c r="AL21" s="106">
        <f>SUM(AM21:AP21)</f>
        <v>1.948529090908</v>
      </c>
      <c r="AM21" s="159">
        <f>AM22+AM23+AM24</f>
        <v>0</v>
      </c>
      <c r="AN21" s="159">
        <f>AN22+AN23+AN24</f>
        <v>0</v>
      </c>
      <c r="AO21" s="159">
        <f>AO22+AO23+AO24</f>
        <v>0.88</v>
      </c>
      <c r="AP21" s="160">
        <f>AP8-AP18-AP20</f>
        <v>1.068529090908</v>
      </c>
      <c r="AQ21" s="106">
        <f>SUM(AR21:AU21)</f>
        <v>1.948529090908</v>
      </c>
      <c r="AR21" s="159">
        <f>AR22+AR23+AR24</f>
        <v>0</v>
      </c>
      <c r="AS21" s="159">
        <f>AS22+AS23+AS24</f>
        <v>0</v>
      </c>
      <c r="AT21" s="159">
        <f>AT22+AT23+AT24</f>
        <v>0.88</v>
      </c>
      <c r="AU21" s="160">
        <f>AU8-AU18-AU20</f>
        <v>1.068529090908</v>
      </c>
      <c r="AV21" s="106">
        <f>SUM(AW21:AZ21)</f>
        <v>1.94613951376</v>
      </c>
      <c r="AW21" s="159">
        <f>AW22+AW23+AW24</f>
        <v>0</v>
      </c>
      <c r="AX21" s="159">
        <f>AX22+AX23+AX24</f>
        <v>0</v>
      </c>
      <c r="AY21" s="159">
        <f>AY22+AY23+AY24</f>
        <v>0.88</v>
      </c>
      <c r="AZ21" s="160">
        <f>AZ8-AZ18-AZ20</f>
        <v>1.0661395137599998</v>
      </c>
      <c r="BA21" s="106">
        <f>SUM(BB21:BE21)</f>
        <v>0</v>
      </c>
      <c r="BB21" s="159">
        <f>BB22+BB23+BB24</f>
        <v>0</v>
      </c>
      <c r="BC21" s="159">
        <f>BC22+BC23+BC24</f>
        <v>0</v>
      </c>
      <c r="BD21" s="159">
        <f>BD22+BD23+BD24</f>
        <v>0</v>
      </c>
      <c r="BE21" s="160">
        <f>BE8-BE18-BE20</f>
        <v>0</v>
      </c>
      <c r="BF21" s="106">
        <f>SUM(BG21:BJ21)</f>
        <v>0</v>
      </c>
      <c r="BG21" s="159">
        <f>BG22+BG23+BG24</f>
        <v>0</v>
      </c>
      <c r="BH21" s="159">
        <f>BH22+BH23+BH24</f>
        <v>0</v>
      </c>
      <c r="BI21" s="159">
        <f>BI22+BI23+BI24</f>
        <v>0</v>
      </c>
      <c r="BJ21" s="160">
        <f>BJ8-BJ18-BJ20</f>
        <v>0</v>
      </c>
      <c r="BK21" s="106">
        <f>SUM(BL21:BO21)</f>
        <v>0</v>
      </c>
      <c r="BL21" s="159">
        <f>BL22+BL23+BL24</f>
        <v>0</v>
      </c>
      <c r="BM21" s="159">
        <f>BM22+BM23+BM24</f>
        <v>0</v>
      </c>
      <c r="BN21" s="159">
        <f>BN22+BN23+BN24</f>
        <v>0</v>
      </c>
      <c r="BO21" s="160">
        <f>BO8-BO18-BO20</f>
        <v>0</v>
      </c>
    </row>
    <row r="22" spans="1:67" s="7" customFormat="1" ht="15.75">
      <c r="A22" s="28" t="s">
        <v>176</v>
      </c>
      <c r="B22" s="1025" t="s">
        <v>602</v>
      </c>
      <c r="C22" s="106">
        <f>SUM(D22:G22)</f>
        <v>1.1017</v>
      </c>
      <c r="D22" s="107"/>
      <c r="E22" s="107"/>
      <c r="F22" s="1119"/>
      <c r="G22" s="1120">
        <v>1.1017</v>
      </c>
      <c r="H22" s="106">
        <f>SUM(I22:L22)</f>
        <v>1.1123</v>
      </c>
      <c r="I22" s="107"/>
      <c r="J22" s="107"/>
      <c r="K22" s="107"/>
      <c r="L22" s="108">
        <v>1.1123</v>
      </c>
      <c r="M22" s="106">
        <f>SUM(N22:Q22)</f>
        <v>1.0982</v>
      </c>
      <c r="N22" s="107"/>
      <c r="O22" s="107"/>
      <c r="P22" s="107"/>
      <c r="Q22" s="108">
        <v>1.0982</v>
      </c>
      <c r="R22" s="106">
        <f>SUM(S22:V22)</f>
        <v>1.1481</v>
      </c>
      <c r="S22" s="107"/>
      <c r="T22" s="107"/>
      <c r="U22" s="107"/>
      <c r="V22" s="108">
        <v>1.1481</v>
      </c>
      <c r="W22" s="106">
        <f>SUM(X22:AA22)</f>
        <v>1.0198</v>
      </c>
      <c r="X22" s="107"/>
      <c r="Y22" s="107"/>
      <c r="Z22" s="107"/>
      <c r="AA22" s="108">
        <v>1.0198</v>
      </c>
      <c r="AB22" s="106">
        <f>SUM(AC22:AF22)</f>
        <v>1.0193</v>
      </c>
      <c r="AC22" s="107"/>
      <c r="AD22" s="107"/>
      <c r="AE22" s="107"/>
      <c r="AF22" s="108">
        <v>1.0193</v>
      </c>
      <c r="AG22" s="106">
        <f>SUM(AH22:AK22)</f>
        <v>1.0242</v>
      </c>
      <c r="AH22" s="107"/>
      <c r="AI22" s="107"/>
      <c r="AJ22" s="107"/>
      <c r="AK22" s="108">
        <v>1.0242</v>
      </c>
      <c r="AL22" s="106">
        <f>SUM(AM22:AP22)</f>
        <v>1.045</v>
      </c>
      <c r="AM22" s="107"/>
      <c r="AN22" s="107"/>
      <c r="AO22" s="107"/>
      <c r="AP22" s="108">
        <v>1.045</v>
      </c>
      <c r="AQ22" s="106">
        <f>SUM(AR22:AU22)</f>
        <v>1.042</v>
      </c>
      <c r="AR22" s="107"/>
      <c r="AS22" s="107"/>
      <c r="AT22" s="107"/>
      <c r="AU22" s="108">
        <v>1.042</v>
      </c>
      <c r="AV22" s="106">
        <f>SUM(AW22:AZ22)</f>
        <v>1.0161</v>
      </c>
      <c r="AW22" s="107"/>
      <c r="AX22" s="107"/>
      <c r="AY22" s="107"/>
      <c r="AZ22" s="108">
        <v>1.0161</v>
      </c>
      <c r="BA22" s="106">
        <f>SUM(BB22:BE22)</f>
        <v>0</v>
      </c>
      <c r="BB22" s="107"/>
      <c r="BC22" s="107"/>
      <c r="BD22" s="107"/>
      <c r="BE22" s="108"/>
      <c r="BF22" s="106">
        <f>SUM(BG22:BJ22)</f>
        <v>0</v>
      </c>
      <c r="BG22" s="107"/>
      <c r="BH22" s="107"/>
      <c r="BI22" s="107"/>
      <c r="BJ22" s="108"/>
      <c r="BK22" s="106">
        <f>SUM(BL22:BO22)</f>
        <v>0</v>
      </c>
      <c r="BL22" s="107"/>
      <c r="BM22" s="107"/>
      <c r="BN22" s="107"/>
      <c r="BO22" s="108"/>
    </row>
    <row r="23" spans="1:67" s="7" customFormat="1" ht="51" customHeight="1">
      <c r="A23" s="28" t="s">
        <v>177</v>
      </c>
      <c r="B23" s="1025" t="s">
        <v>583</v>
      </c>
      <c r="C23" s="106">
        <f>SUM(D23:G23)</f>
        <v>0.8435</v>
      </c>
      <c r="D23" s="171"/>
      <c r="E23" s="171"/>
      <c r="F23" s="1121">
        <v>0.819605948335287</v>
      </c>
      <c r="G23" s="1122">
        <v>0.023894051664713072</v>
      </c>
      <c r="H23" s="106">
        <f>SUM(I23:L23)</f>
        <v>0.57139</v>
      </c>
      <c r="I23" s="171"/>
      <c r="J23" s="171"/>
      <c r="K23" s="171">
        <v>0.5475</v>
      </c>
      <c r="L23" s="172">
        <v>0.02389</v>
      </c>
      <c r="M23" s="106">
        <f>SUM(N23:Q23)</f>
        <v>0.5605899999999999</v>
      </c>
      <c r="N23" s="171"/>
      <c r="O23" s="171"/>
      <c r="P23" s="171">
        <v>0.5367</v>
      </c>
      <c r="Q23" s="172">
        <v>0.02389</v>
      </c>
      <c r="R23" s="106">
        <f>SUM(S23:V23)</f>
        <v>0.535</v>
      </c>
      <c r="S23" s="171"/>
      <c r="T23" s="171"/>
      <c r="U23" s="171">
        <v>0.515</v>
      </c>
      <c r="V23" s="172">
        <v>0.02</v>
      </c>
      <c r="W23" s="106">
        <f>SUM(X23:AA23)</f>
        <v>0.6252</v>
      </c>
      <c r="X23" s="171"/>
      <c r="Y23" s="171"/>
      <c r="Z23" s="171">
        <v>0.58</v>
      </c>
      <c r="AA23" s="172">
        <v>0.0452</v>
      </c>
      <c r="AB23" s="106">
        <f>SUM(AC23:AF23)</f>
        <v>0.6252</v>
      </c>
      <c r="AC23" s="171"/>
      <c r="AD23" s="171"/>
      <c r="AE23" s="171">
        <v>0.58</v>
      </c>
      <c r="AF23" s="172">
        <v>0.0452</v>
      </c>
      <c r="AG23" s="106">
        <f>SUM(AH23:AK23)</f>
        <v>0.6252</v>
      </c>
      <c r="AH23" s="171"/>
      <c r="AI23" s="171"/>
      <c r="AJ23" s="171">
        <v>0.58</v>
      </c>
      <c r="AK23" s="172">
        <v>0.0452</v>
      </c>
      <c r="AL23" s="106">
        <f>SUM(AM23:AP23)</f>
        <v>0.8534999999999999</v>
      </c>
      <c r="AM23" s="171"/>
      <c r="AN23" s="171"/>
      <c r="AO23" s="171">
        <v>0.83</v>
      </c>
      <c r="AP23" s="172">
        <v>0.0235</v>
      </c>
      <c r="AQ23" s="106">
        <f>SUM(AR23:AU23)</f>
        <v>0.8564999999999999</v>
      </c>
      <c r="AR23" s="171"/>
      <c r="AS23" s="171"/>
      <c r="AT23" s="171">
        <v>0.83</v>
      </c>
      <c r="AU23" s="172">
        <v>0.0265</v>
      </c>
      <c r="AV23" s="106">
        <f>SUM(AW23:AZ23)</f>
        <v>0.88</v>
      </c>
      <c r="AW23" s="171"/>
      <c r="AX23" s="171"/>
      <c r="AY23" s="171">
        <v>0.83</v>
      </c>
      <c r="AZ23" s="172">
        <v>0.05</v>
      </c>
      <c r="BA23" s="106">
        <f>SUM(BB23:BE23)</f>
        <v>0</v>
      </c>
      <c r="BB23" s="171"/>
      <c r="BC23" s="171"/>
      <c r="BD23" s="171"/>
      <c r="BE23" s="172"/>
      <c r="BF23" s="106">
        <f>SUM(BG23:BJ23)</f>
        <v>0</v>
      </c>
      <c r="BG23" s="171"/>
      <c r="BH23" s="171"/>
      <c r="BI23" s="171"/>
      <c r="BJ23" s="172"/>
      <c r="BK23" s="106">
        <f>SUM(BL23:BO23)</f>
        <v>0</v>
      </c>
      <c r="BL23" s="171"/>
      <c r="BM23" s="171"/>
      <c r="BN23" s="171"/>
      <c r="BO23" s="172"/>
    </row>
    <row r="24" spans="1:67" s="7" customFormat="1" ht="32.25" thickBot="1">
      <c r="A24" s="173" t="s">
        <v>180</v>
      </c>
      <c r="B24" s="1042" t="s">
        <v>584</v>
      </c>
      <c r="C24" s="175">
        <f>SUM(D24:G24)</f>
        <v>0</v>
      </c>
      <c r="D24" s="176"/>
      <c r="E24" s="176"/>
      <c r="F24" s="176"/>
      <c r="G24" s="177"/>
      <c r="H24" s="175">
        <f>SUM(I24:L24)</f>
        <v>0.265</v>
      </c>
      <c r="I24" s="176"/>
      <c r="J24" s="176"/>
      <c r="K24" s="176">
        <v>0.265</v>
      </c>
      <c r="L24" s="177"/>
      <c r="M24" s="175">
        <f>SUM(N24:Q24)</f>
        <v>0.2901</v>
      </c>
      <c r="N24" s="176"/>
      <c r="O24" s="176"/>
      <c r="P24" s="176">
        <v>0.2901</v>
      </c>
      <c r="Q24" s="177"/>
      <c r="R24" s="175">
        <f>SUM(S24:V24)</f>
        <v>0.265</v>
      </c>
      <c r="S24" s="176"/>
      <c r="T24" s="176"/>
      <c r="U24" s="176">
        <v>0.265</v>
      </c>
      <c r="V24" s="177"/>
      <c r="W24" s="175">
        <f>SUM(X24:AA24)</f>
        <v>0.3</v>
      </c>
      <c r="X24" s="176"/>
      <c r="Y24" s="176"/>
      <c r="Z24" s="176">
        <v>0.3</v>
      </c>
      <c r="AA24" s="177"/>
      <c r="AB24" s="175">
        <f>SUM(AC24:AF24)</f>
        <v>0.3</v>
      </c>
      <c r="AC24" s="176"/>
      <c r="AD24" s="176"/>
      <c r="AE24" s="176">
        <v>0.3</v>
      </c>
      <c r="AF24" s="177"/>
      <c r="AG24" s="175">
        <f>SUM(AH24:AK24)</f>
        <v>0.3</v>
      </c>
      <c r="AH24" s="176"/>
      <c r="AI24" s="176"/>
      <c r="AJ24" s="176">
        <v>0.3</v>
      </c>
      <c r="AK24" s="177"/>
      <c r="AL24" s="175">
        <f>SUM(AM24:AP24)</f>
        <v>0.05</v>
      </c>
      <c r="AM24" s="176"/>
      <c r="AN24" s="176"/>
      <c r="AO24" s="176">
        <v>0.05</v>
      </c>
      <c r="AP24" s="177"/>
      <c r="AQ24" s="175">
        <f>SUM(AR24:AU24)</f>
        <v>0.05</v>
      </c>
      <c r="AR24" s="176"/>
      <c r="AS24" s="176"/>
      <c r="AT24" s="176">
        <v>0.05</v>
      </c>
      <c r="AU24" s="177"/>
      <c r="AV24" s="175">
        <f>SUM(AW24:AZ24)</f>
        <v>0.05</v>
      </c>
      <c r="AW24" s="176"/>
      <c r="AX24" s="176"/>
      <c r="AY24" s="176">
        <v>0.05</v>
      </c>
      <c r="AZ24" s="177"/>
      <c r="BA24" s="175">
        <f>SUM(BB24:BE24)</f>
        <v>0</v>
      </c>
      <c r="BB24" s="176"/>
      <c r="BC24" s="176"/>
      <c r="BD24" s="176"/>
      <c r="BE24" s="177"/>
      <c r="BF24" s="175">
        <f>SUM(BG24:BJ24)</f>
        <v>0</v>
      </c>
      <c r="BG24" s="176"/>
      <c r="BH24" s="176"/>
      <c r="BI24" s="176"/>
      <c r="BJ24" s="177"/>
      <c r="BK24" s="175">
        <f>SUM(BL24:BO24)</f>
        <v>0</v>
      </c>
      <c r="BL24" s="176"/>
      <c r="BM24" s="176"/>
      <c r="BN24" s="176"/>
      <c r="BO24" s="177"/>
    </row>
    <row r="25" spans="1:67" s="7" customFormat="1" ht="16.5" thickBot="1">
      <c r="A25" s="178"/>
      <c r="B25" s="179" t="s">
        <v>208</v>
      </c>
      <c r="C25" s="180"/>
      <c r="D25" s="181">
        <f>D8-D18-D20-D22-D23-D24-E11-F11-G11</f>
        <v>0</v>
      </c>
      <c r="E25" s="181">
        <f>E8-E18-E20-E22-E23-E24-F12-G12</f>
        <v>0</v>
      </c>
      <c r="F25" s="181">
        <f>F8-F18-F20-F22-F23-F24-G13</f>
        <v>0</v>
      </c>
      <c r="G25" s="182">
        <f>G8-G18-G20-G22-G23-G24</f>
        <v>2.4134199883191904E-05</v>
      </c>
      <c r="H25" s="180"/>
      <c r="I25" s="181">
        <f>I8-I18-I20-I22-I23-I24-J11-K11-L11</f>
        <v>0</v>
      </c>
      <c r="J25" s="181">
        <f>J8-J18-J20-J22-J23-J24-K12-L12</f>
        <v>0</v>
      </c>
      <c r="K25" s="181">
        <f>K8-K18-K20-K22-K23-K24-L13</f>
        <v>0</v>
      </c>
      <c r="L25" s="182">
        <f>L8-L18-L20-L22-L23-L24</f>
        <v>-2.0235010950199472E-05</v>
      </c>
      <c r="M25" s="180"/>
      <c r="N25" s="181">
        <f>N8-N18-N20-N22-N23-N24-O11-P11-Q11</f>
        <v>0</v>
      </c>
      <c r="O25" s="181">
        <f>O8-O18-O20-O22-O23-O24-P12-Q12</f>
        <v>0</v>
      </c>
      <c r="P25" s="181">
        <f>P8-P18-P20-P22-P23-P24-Q13</f>
        <v>0</v>
      </c>
      <c r="Q25" s="182">
        <f>Q8-Q18-Q20-Q22-Q23-Q24</f>
        <v>-4.8046840450267914E-05</v>
      </c>
      <c r="R25" s="180"/>
      <c r="S25" s="181">
        <f>S8-S18-S20-S22-S23-S24-T11-U11-V11</f>
        <v>0</v>
      </c>
      <c r="T25" s="181">
        <f>T8-T18-T20-T22-T23-T24-U12-V12</f>
        <v>0</v>
      </c>
      <c r="U25" s="181">
        <f>U8-U18-U20-U22-U23-U24-V13</f>
        <v>0</v>
      </c>
      <c r="V25" s="182">
        <f>V8-V18-V20-V22-V23-V24</f>
        <v>-4.209895780003456E-05</v>
      </c>
      <c r="W25" s="180"/>
      <c r="X25" s="181">
        <f>X8-X18-X20-X22-X23-X24-Y11-Z11-AA11</f>
        <v>0</v>
      </c>
      <c r="Y25" s="181">
        <f>Y8-Y18-Y20-Y22-Y23-Y24-Z12-AA12</f>
        <v>0</v>
      </c>
      <c r="Z25" s="181">
        <f>Z8-Z18-Z20-Z22-Z23-Z24-AA13</f>
        <v>0</v>
      </c>
      <c r="AA25" s="182">
        <f>AA8-AA18-AA20-AA22-AA23-AA24</f>
        <v>-4.75424997602239E-05</v>
      </c>
      <c r="AB25" s="180"/>
      <c r="AC25" s="181">
        <f>AC8-AC18-AC20-AC22-AC23-AC24-AD11-AE11-AF11</f>
        <v>0</v>
      </c>
      <c r="AD25" s="181">
        <f>AD8-AD18-AD20-AD22-AD23-AD24-AE12-AF12</f>
        <v>0</v>
      </c>
      <c r="AE25" s="181">
        <f>AE8-AE18-AE20-AE22-AE23-AE24-AF13</f>
        <v>0</v>
      </c>
      <c r="AF25" s="182">
        <f>AF8-AF18-AF20-AF22-AF23-AF24</f>
        <v>9.74078887985147E-06</v>
      </c>
      <c r="AG25" s="180"/>
      <c r="AH25" s="181">
        <f>AH8-AH18-AH20-AH22-AH23-AH24-AI11-AJ11-AK11</f>
        <v>0</v>
      </c>
      <c r="AI25" s="181">
        <f>AI8-AI18-AI20-AI22-AI23-AI24-AJ12-AK12</f>
        <v>0</v>
      </c>
      <c r="AJ25" s="181">
        <f>AJ8-AJ18-AJ20-AJ22-AJ23-AJ24-AK13</f>
        <v>0</v>
      </c>
      <c r="AK25" s="182">
        <f>AK8-AK18-AK20-AK22-AK23-AK24</f>
        <v>-3.0437129599915347E-05</v>
      </c>
      <c r="AL25" s="180"/>
      <c r="AM25" s="181">
        <f>AM8-AM18-AM20-AM22-AM23-AM24-AN11-AO11-AP11</f>
        <v>0</v>
      </c>
      <c r="AN25" s="181">
        <f>AN8-AN18-AN20-AN22-AN23-AN24-AO12-AP12</f>
        <v>0</v>
      </c>
      <c r="AO25" s="181">
        <f>AO8-AO18-AO20-AO22-AO23-AO24-AP13</f>
        <v>0</v>
      </c>
      <c r="AP25" s="182">
        <f>AP8-AP18-AP20-AP22-AP23-AP24</f>
        <v>2.909090800014974E-05</v>
      </c>
      <c r="AQ25" s="180"/>
      <c r="AR25" s="181">
        <f>AR8-AR18-AR20-AR22-AR23-AR24-AS11-AT11-AU11</f>
        <v>0</v>
      </c>
      <c r="AS25" s="181">
        <f>AS8-AS18-AS20-AS22-AS23-AS24-AT12-AU12</f>
        <v>0</v>
      </c>
      <c r="AT25" s="181">
        <f>AT8-AT18-AT20-AT22-AT23-AT24-AU13</f>
        <v>0</v>
      </c>
      <c r="AU25" s="182">
        <f>AU8-AU18-AU20-AU22-AU23-AU24</f>
        <v>2.9090908000042187E-05</v>
      </c>
      <c r="AV25" s="180"/>
      <c r="AW25" s="181">
        <f>AW8-AW18-AW20-AW22-AW23-AW24-AX11-AY11-AZ11</f>
        <v>0</v>
      </c>
      <c r="AX25" s="181">
        <f>AX8-AX18-AX20-AX22-AX23-AX24-AY12-AZ12</f>
        <v>0</v>
      </c>
      <c r="AY25" s="181">
        <f>AY8-AY18-AY20-AY22-AY23-AY24-AZ13</f>
        <v>0</v>
      </c>
      <c r="AZ25" s="182">
        <f>AZ8-AZ18-AZ20-AZ22-AZ23-AZ24</f>
        <v>3.951375999981799E-05</v>
      </c>
      <c r="BA25" s="180"/>
      <c r="BB25" s="181">
        <f>BB8-BB18-BB20-BB22-BB23-BB24-BC11-BD11-BE11</f>
        <v>0</v>
      </c>
      <c r="BC25" s="181">
        <f>BC8-BC18-BC20-BC22-BC23-BC24-BD12-BE12</f>
        <v>0</v>
      </c>
      <c r="BD25" s="181">
        <f>BD8-BD18-BD20-BD22-BD23-BD24-BE13</f>
        <v>0</v>
      </c>
      <c r="BE25" s="182">
        <f>BE8-BE18-BE20-BE22-BE23-BE24</f>
        <v>0</v>
      </c>
      <c r="BF25" s="180"/>
      <c r="BG25" s="181">
        <f>BG8-BG18-BG20-BG22-BG23-BG24-BH11-BI11-BJ11</f>
        <v>0</v>
      </c>
      <c r="BH25" s="181">
        <f>BH8-BH18-BH20-BH22-BH23-BH24-BI12-BJ12</f>
        <v>0</v>
      </c>
      <c r="BI25" s="181">
        <f>BI8-BI18-BI20-BI22-BI23-BI24-BJ13</f>
        <v>0</v>
      </c>
      <c r="BJ25" s="182">
        <f>BJ8-BJ18-BJ20-BJ22-BJ23-BJ24</f>
        <v>0</v>
      </c>
      <c r="BK25" s="180"/>
      <c r="BL25" s="181">
        <f>BL8-BL18-BL20-BL22-BL23-BL24-BM11-BN11-BO11</f>
        <v>0</v>
      </c>
      <c r="BM25" s="181">
        <f>BM8-BM18-BM20-BM22-BM23-BM24-BN12-BO12</f>
        <v>0</v>
      </c>
      <c r="BN25" s="181">
        <f>BN8-BN18-BN20-BN22-BN23-BN24-BO13</f>
        <v>0</v>
      </c>
      <c r="BO25" s="182">
        <f>BO8-BO18-BO20-BO22-BO23-BO24</f>
        <v>0</v>
      </c>
    </row>
    <row r="26" s="7" customFormat="1" ht="15.75">
      <c r="B26" s="183"/>
    </row>
    <row r="27" s="7" customFormat="1" ht="15.75">
      <c r="B27" s="7" t="s">
        <v>50</v>
      </c>
    </row>
    <row r="28" spans="1:2" ht="15.75">
      <c r="A28" s="7"/>
      <c r="B28" s="7"/>
    </row>
    <row r="29" spans="1:2" ht="16.5" thickBot="1">
      <c r="A29" s="7"/>
      <c r="B29" s="25" t="s">
        <v>262</v>
      </c>
    </row>
    <row r="30" spans="1:67" ht="31.5">
      <c r="A30" s="26" t="s">
        <v>23</v>
      </c>
      <c r="B30" s="27" t="s">
        <v>235</v>
      </c>
      <c r="C30" s="145" t="s">
        <v>11</v>
      </c>
      <c r="D30" s="145" t="s">
        <v>32</v>
      </c>
      <c r="E30" s="145" t="s">
        <v>33</v>
      </c>
      <c r="F30" s="145" t="s">
        <v>34</v>
      </c>
      <c r="G30" s="146" t="s">
        <v>35</v>
      </c>
      <c r="H30" s="145" t="s">
        <v>11</v>
      </c>
      <c r="I30" s="145" t="s">
        <v>32</v>
      </c>
      <c r="J30" s="145" t="s">
        <v>33</v>
      </c>
      <c r="K30" s="145" t="s">
        <v>34</v>
      </c>
      <c r="L30" s="146" t="s">
        <v>35</v>
      </c>
      <c r="M30" s="145" t="s">
        <v>11</v>
      </c>
      <c r="N30" s="145" t="s">
        <v>32</v>
      </c>
      <c r="O30" s="145" t="s">
        <v>33</v>
      </c>
      <c r="P30" s="145" t="s">
        <v>34</v>
      </c>
      <c r="Q30" s="146" t="s">
        <v>35</v>
      </c>
      <c r="R30" s="145" t="s">
        <v>11</v>
      </c>
      <c r="S30" s="145" t="s">
        <v>32</v>
      </c>
      <c r="T30" s="145" t="s">
        <v>33</v>
      </c>
      <c r="U30" s="145" t="s">
        <v>34</v>
      </c>
      <c r="V30" s="146" t="s">
        <v>35</v>
      </c>
      <c r="W30" s="145" t="s">
        <v>11</v>
      </c>
      <c r="X30" s="145" t="s">
        <v>32</v>
      </c>
      <c r="Y30" s="145" t="s">
        <v>33</v>
      </c>
      <c r="Z30" s="145" t="s">
        <v>34</v>
      </c>
      <c r="AA30" s="146" t="s">
        <v>35</v>
      </c>
      <c r="AB30" s="145" t="s">
        <v>11</v>
      </c>
      <c r="AC30" s="145" t="s">
        <v>32</v>
      </c>
      <c r="AD30" s="145" t="s">
        <v>33</v>
      </c>
      <c r="AE30" s="145" t="s">
        <v>34</v>
      </c>
      <c r="AF30" s="146" t="s">
        <v>35</v>
      </c>
      <c r="AG30" s="145" t="s">
        <v>11</v>
      </c>
      <c r="AH30" s="145" t="s">
        <v>32</v>
      </c>
      <c r="AI30" s="145" t="s">
        <v>33</v>
      </c>
      <c r="AJ30" s="145" t="s">
        <v>34</v>
      </c>
      <c r="AK30" s="146" t="s">
        <v>35</v>
      </c>
      <c r="AL30" s="145" t="s">
        <v>11</v>
      </c>
      <c r="AM30" s="145" t="s">
        <v>32</v>
      </c>
      <c r="AN30" s="145" t="s">
        <v>33</v>
      </c>
      <c r="AO30" s="145" t="s">
        <v>34</v>
      </c>
      <c r="AP30" s="146" t="s">
        <v>35</v>
      </c>
      <c r="AQ30" s="145" t="s">
        <v>11</v>
      </c>
      <c r="AR30" s="145" t="s">
        <v>32</v>
      </c>
      <c r="AS30" s="145" t="s">
        <v>33</v>
      </c>
      <c r="AT30" s="145" t="s">
        <v>34</v>
      </c>
      <c r="AU30" s="146" t="s">
        <v>35</v>
      </c>
      <c r="AV30" s="145" t="s">
        <v>11</v>
      </c>
      <c r="AW30" s="145" t="s">
        <v>32</v>
      </c>
      <c r="AX30" s="145" t="s">
        <v>33</v>
      </c>
      <c r="AY30" s="145" t="s">
        <v>34</v>
      </c>
      <c r="AZ30" s="146" t="s">
        <v>35</v>
      </c>
      <c r="BA30" s="145" t="s">
        <v>11</v>
      </c>
      <c r="BB30" s="145" t="s">
        <v>32</v>
      </c>
      <c r="BC30" s="145" t="s">
        <v>33</v>
      </c>
      <c r="BD30" s="145" t="s">
        <v>34</v>
      </c>
      <c r="BE30" s="146" t="s">
        <v>35</v>
      </c>
      <c r="BF30" s="145" t="s">
        <v>11</v>
      </c>
      <c r="BG30" s="145" t="s">
        <v>32</v>
      </c>
      <c r="BH30" s="145" t="s">
        <v>33</v>
      </c>
      <c r="BI30" s="145" t="s">
        <v>34</v>
      </c>
      <c r="BJ30" s="146" t="s">
        <v>35</v>
      </c>
      <c r="BK30" s="145" t="s">
        <v>11</v>
      </c>
      <c r="BL30" s="145" t="s">
        <v>32</v>
      </c>
      <c r="BM30" s="145" t="s">
        <v>33</v>
      </c>
      <c r="BN30" s="145" t="s">
        <v>34</v>
      </c>
      <c r="BO30" s="146" t="s">
        <v>35</v>
      </c>
    </row>
    <row r="31" spans="1:67" ht="15.75">
      <c r="A31" s="28"/>
      <c r="B31" s="29"/>
      <c r="C31" s="112">
        <f>SUM(D31:G31)</f>
        <v>0</v>
      </c>
      <c r="D31" s="104"/>
      <c r="E31" s="104"/>
      <c r="F31" s="104"/>
      <c r="G31" s="105"/>
      <c r="H31" s="112">
        <f>SUM(I31:L31)</f>
        <v>0</v>
      </c>
      <c r="I31" s="104"/>
      <c r="J31" s="104"/>
      <c r="K31" s="104"/>
      <c r="L31" s="105"/>
      <c r="M31" s="112">
        <f>SUM(N31:Q31)</f>
        <v>0</v>
      </c>
      <c r="N31" s="104"/>
      <c r="O31" s="104"/>
      <c r="P31" s="104"/>
      <c r="Q31" s="105"/>
      <c r="R31" s="112">
        <f>SUM(S31:V31)</f>
        <v>0</v>
      </c>
      <c r="S31" s="104"/>
      <c r="T31" s="104"/>
      <c r="U31" s="104"/>
      <c r="V31" s="105"/>
      <c r="W31" s="112">
        <f>SUM(X31:AA31)</f>
        <v>0</v>
      </c>
      <c r="X31" s="104"/>
      <c r="Y31" s="104"/>
      <c r="Z31" s="104"/>
      <c r="AA31" s="105"/>
      <c r="AB31" s="112">
        <f>SUM(AC31:AF31)</f>
        <v>0</v>
      </c>
      <c r="AC31" s="104"/>
      <c r="AD31" s="104"/>
      <c r="AE31" s="104"/>
      <c r="AF31" s="105"/>
      <c r="AG31" s="112">
        <f>SUM(AH31:AK31)</f>
        <v>0</v>
      </c>
      <c r="AH31" s="104"/>
      <c r="AI31" s="104"/>
      <c r="AJ31" s="104"/>
      <c r="AK31" s="105"/>
      <c r="AL31" s="112">
        <f>SUM(AM31:AP31)</f>
        <v>0</v>
      </c>
      <c r="AM31" s="104"/>
      <c r="AN31" s="104"/>
      <c r="AO31" s="104"/>
      <c r="AP31" s="105"/>
      <c r="AQ31" s="112">
        <f>SUM(AR31:AU31)</f>
        <v>0</v>
      </c>
      <c r="AR31" s="104"/>
      <c r="AS31" s="104"/>
      <c r="AT31" s="104"/>
      <c r="AU31" s="105"/>
      <c r="AV31" s="112">
        <f>SUM(AW31:AZ31)</f>
        <v>0</v>
      </c>
      <c r="AW31" s="104"/>
      <c r="AX31" s="104"/>
      <c r="AY31" s="104"/>
      <c r="AZ31" s="105"/>
      <c r="BA31" s="112">
        <f>SUM(BB31:BE31)</f>
        <v>0</v>
      </c>
      <c r="BB31" s="104"/>
      <c r="BC31" s="104"/>
      <c r="BD31" s="104"/>
      <c r="BE31" s="105"/>
      <c r="BF31" s="112">
        <f>SUM(BG31:BJ31)</f>
        <v>0</v>
      </c>
      <c r="BG31" s="104"/>
      <c r="BH31" s="104"/>
      <c r="BI31" s="104"/>
      <c r="BJ31" s="105"/>
      <c r="BK31" s="112">
        <f>SUM(BL31:BO31)</f>
        <v>0</v>
      </c>
      <c r="BL31" s="104"/>
      <c r="BM31" s="104"/>
      <c r="BN31" s="104"/>
      <c r="BO31" s="105"/>
    </row>
    <row r="32" spans="1:67" ht="15.75">
      <c r="A32" s="28"/>
      <c r="B32" s="29"/>
      <c r="C32" s="112">
        <f>SUM(D32:G32)</f>
        <v>0</v>
      </c>
      <c r="D32" s="104"/>
      <c r="E32" s="104"/>
      <c r="F32" s="104"/>
      <c r="G32" s="105"/>
      <c r="H32" s="112">
        <f>SUM(I32:L32)</f>
        <v>0</v>
      </c>
      <c r="I32" s="104"/>
      <c r="J32" s="104"/>
      <c r="K32" s="104"/>
      <c r="L32" s="105"/>
      <c r="M32" s="112">
        <f>SUM(N32:Q32)</f>
        <v>0</v>
      </c>
      <c r="N32" s="104"/>
      <c r="O32" s="104"/>
      <c r="P32" s="104"/>
      <c r="Q32" s="105"/>
      <c r="R32" s="112">
        <f>SUM(S32:V32)</f>
        <v>0</v>
      </c>
      <c r="S32" s="104"/>
      <c r="T32" s="104"/>
      <c r="U32" s="104"/>
      <c r="V32" s="105"/>
      <c r="W32" s="112">
        <f>SUM(X32:AA32)</f>
        <v>0</v>
      </c>
      <c r="X32" s="104"/>
      <c r="Y32" s="104"/>
      <c r="Z32" s="104"/>
      <c r="AA32" s="105"/>
      <c r="AB32" s="112">
        <f>SUM(AC32:AF32)</f>
        <v>0</v>
      </c>
      <c r="AC32" s="104"/>
      <c r="AD32" s="104"/>
      <c r="AE32" s="104"/>
      <c r="AF32" s="105"/>
      <c r="AG32" s="112">
        <f>SUM(AH32:AK32)</f>
        <v>0</v>
      </c>
      <c r="AH32" s="104"/>
      <c r="AI32" s="104"/>
      <c r="AJ32" s="104"/>
      <c r="AK32" s="105"/>
      <c r="AL32" s="112">
        <f>SUM(AM32:AP32)</f>
        <v>0</v>
      </c>
      <c r="AM32" s="104"/>
      <c r="AN32" s="104"/>
      <c r="AO32" s="104"/>
      <c r="AP32" s="105"/>
      <c r="AQ32" s="112">
        <f>SUM(AR32:AU32)</f>
        <v>0</v>
      </c>
      <c r="AR32" s="104"/>
      <c r="AS32" s="104"/>
      <c r="AT32" s="104"/>
      <c r="AU32" s="105"/>
      <c r="AV32" s="112">
        <f>SUM(AW32:AZ32)</f>
        <v>0</v>
      </c>
      <c r="AW32" s="104"/>
      <c r="AX32" s="104"/>
      <c r="AY32" s="104"/>
      <c r="AZ32" s="105"/>
      <c r="BA32" s="112">
        <f>SUM(BB32:BE32)</f>
        <v>0</v>
      </c>
      <c r="BB32" s="104"/>
      <c r="BC32" s="104"/>
      <c r="BD32" s="104"/>
      <c r="BE32" s="105"/>
      <c r="BF32" s="112">
        <f>SUM(BG32:BJ32)</f>
        <v>0</v>
      </c>
      <c r="BG32" s="104"/>
      <c r="BH32" s="104"/>
      <c r="BI32" s="104"/>
      <c r="BJ32" s="105"/>
      <c r="BK32" s="112">
        <f>SUM(BL32:BO32)</f>
        <v>0</v>
      </c>
      <c r="BL32" s="104"/>
      <c r="BM32" s="104"/>
      <c r="BN32" s="104"/>
      <c r="BO32" s="105"/>
    </row>
    <row r="33" spans="1:67" ht="15.75">
      <c r="A33" s="28"/>
      <c r="B33" s="29"/>
      <c r="C33" s="112">
        <f>SUM(D33:G33)</f>
        <v>0</v>
      </c>
      <c r="D33" s="104"/>
      <c r="E33" s="104"/>
      <c r="F33" s="104"/>
      <c r="G33" s="105"/>
      <c r="H33" s="112">
        <f>SUM(I33:L33)</f>
        <v>0</v>
      </c>
      <c r="I33" s="104"/>
      <c r="J33" s="104"/>
      <c r="K33" s="104"/>
      <c r="L33" s="105"/>
      <c r="M33" s="112">
        <f>SUM(N33:Q33)</f>
        <v>0</v>
      </c>
      <c r="N33" s="104"/>
      <c r="O33" s="104"/>
      <c r="P33" s="104"/>
      <c r="Q33" s="105"/>
      <c r="R33" s="112">
        <f>SUM(S33:V33)</f>
        <v>0</v>
      </c>
      <c r="S33" s="104"/>
      <c r="T33" s="104"/>
      <c r="U33" s="104"/>
      <c r="V33" s="105"/>
      <c r="W33" s="112">
        <f>SUM(X33:AA33)</f>
        <v>0</v>
      </c>
      <c r="X33" s="104"/>
      <c r="Y33" s="104"/>
      <c r="Z33" s="104"/>
      <c r="AA33" s="105"/>
      <c r="AB33" s="112">
        <f>SUM(AC33:AF33)</f>
        <v>0</v>
      </c>
      <c r="AC33" s="104"/>
      <c r="AD33" s="104"/>
      <c r="AE33" s="104"/>
      <c r="AF33" s="105"/>
      <c r="AG33" s="112">
        <f>SUM(AH33:AK33)</f>
        <v>0</v>
      </c>
      <c r="AH33" s="104"/>
      <c r="AI33" s="104"/>
      <c r="AJ33" s="104"/>
      <c r="AK33" s="105"/>
      <c r="AL33" s="112">
        <f>SUM(AM33:AP33)</f>
        <v>0</v>
      </c>
      <c r="AM33" s="104"/>
      <c r="AN33" s="104"/>
      <c r="AO33" s="104"/>
      <c r="AP33" s="105"/>
      <c r="AQ33" s="112">
        <f>SUM(AR33:AU33)</f>
        <v>0</v>
      </c>
      <c r="AR33" s="104"/>
      <c r="AS33" s="104"/>
      <c r="AT33" s="104"/>
      <c r="AU33" s="105"/>
      <c r="AV33" s="112">
        <f>SUM(AW33:AZ33)</f>
        <v>0</v>
      </c>
      <c r="AW33" s="104"/>
      <c r="AX33" s="104"/>
      <c r="AY33" s="104"/>
      <c r="AZ33" s="105"/>
      <c r="BA33" s="112">
        <f>SUM(BB33:BE33)</f>
        <v>0</v>
      </c>
      <c r="BB33" s="104"/>
      <c r="BC33" s="104"/>
      <c r="BD33" s="104"/>
      <c r="BE33" s="105"/>
      <c r="BF33" s="112">
        <f>SUM(BG33:BJ33)</f>
        <v>0</v>
      </c>
      <c r="BG33" s="104"/>
      <c r="BH33" s="104"/>
      <c r="BI33" s="104"/>
      <c r="BJ33" s="105"/>
      <c r="BK33" s="112">
        <f>SUM(BL33:BO33)</f>
        <v>0</v>
      </c>
      <c r="BL33" s="104"/>
      <c r="BM33" s="104"/>
      <c r="BN33" s="104"/>
      <c r="BO33" s="105"/>
    </row>
    <row r="34" spans="1:67" ht="16.5" thickBot="1">
      <c r="A34" s="310"/>
      <c r="B34" s="163" t="s">
        <v>218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311"/>
      <c r="AQ34" s="109"/>
      <c r="AR34" s="109"/>
      <c r="AS34" s="109"/>
      <c r="AT34" s="109"/>
      <c r="AU34" s="311"/>
      <c r="AV34" s="109"/>
      <c r="AW34" s="109"/>
      <c r="AX34" s="109"/>
      <c r="AY34" s="109"/>
      <c r="AZ34" s="311"/>
      <c r="BA34" s="109"/>
      <c r="BB34" s="109"/>
      <c r="BC34" s="109"/>
      <c r="BD34" s="109"/>
      <c r="BE34" s="311"/>
      <c r="BF34" s="109"/>
      <c r="BG34" s="109"/>
      <c r="BH34" s="109"/>
      <c r="BI34" s="109"/>
      <c r="BJ34" s="311"/>
      <c r="BK34" s="109"/>
      <c r="BL34" s="109"/>
      <c r="BM34" s="109"/>
      <c r="BN34" s="109"/>
      <c r="BO34" s="311"/>
    </row>
    <row r="35" spans="1:67" ht="16.5" thickBot="1">
      <c r="A35" s="30"/>
      <c r="B35" s="31" t="s">
        <v>27</v>
      </c>
      <c r="C35" s="113">
        <f>SUM(C31:C33)</f>
        <v>0</v>
      </c>
      <c r="D35" s="113">
        <f>SUM(D31:D33)</f>
        <v>0</v>
      </c>
      <c r="E35" s="113">
        <f>SUM(E31:E33)</f>
        <v>0</v>
      </c>
      <c r="F35" s="113">
        <f>SUM(F31:F33)</f>
        <v>0</v>
      </c>
      <c r="G35" s="114">
        <f>SUM(G31:G33)</f>
        <v>0</v>
      </c>
      <c r="H35" s="113">
        <f aca="true" t="shared" si="0" ref="H35:Q35">SUM(H31:H33)</f>
        <v>0</v>
      </c>
      <c r="I35" s="113">
        <f t="shared" si="0"/>
        <v>0</v>
      </c>
      <c r="J35" s="113">
        <f t="shared" si="0"/>
        <v>0</v>
      </c>
      <c r="K35" s="113">
        <f t="shared" si="0"/>
        <v>0</v>
      </c>
      <c r="L35" s="114">
        <f t="shared" si="0"/>
        <v>0</v>
      </c>
      <c r="M35" s="113">
        <f t="shared" si="0"/>
        <v>0</v>
      </c>
      <c r="N35" s="113">
        <f t="shared" si="0"/>
        <v>0</v>
      </c>
      <c r="O35" s="113">
        <f t="shared" si="0"/>
        <v>0</v>
      </c>
      <c r="P35" s="113">
        <f t="shared" si="0"/>
        <v>0</v>
      </c>
      <c r="Q35" s="114">
        <f t="shared" si="0"/>
        <v>0</v>
      </c>
      <c r="R35" s="113">
        <f>SUM(R31:R33)</f>
        <v>0</v>
      </c>
      <c r="S35" s="113">
        <f>SUM(S31:S33)</f>
        <v>0</v>
      </c>
      <c r="T35" s="113">
        <f>SUM(T31:T33)</f>
        <v>0</v>
      </c>
      <c r="U35" s="113">
        <f>SUM(U31:U33)</f>
        <v>0</v>
      </c>
      <c r="V35" s="114">
        <f>SUM(V31:V33)</f>
        <v>0</v>
      </c>
      <c r="W35" s="113">
        <f aca="true" t="shared" si="1" ref="W35:AF35">SUM(W31:W33)</f>
        <v>0</v>
      </c>
      <c r="X35" s="113">
        <f t="shared" si="1"/>
        <v>0</v>
      </c>
      <c r="Y35" s="113">
        <f t="shared" si="1"/>
        <v>0</v>
      </c>
      <c r="Z35" s="113">
        <f t="shared" si="1"/>
        <v>0</v>
      </c>
      <c r="AA35" s="114">
        <f t="shared" si="1"/>
        <v>0</v>
      </c>
      <c r="AB35" s="113">
        <f t="shared" si="1"/>
        <v>0</v>
      </c>
      <c r="AC35" s="113">
        <f t="shared" si="1"/>
        <v>0</v>
      </c>
      <c r="AD35" s="113">
        <f t="shared" si="1"/>
        <v>0</v>
      </c>
      <c r="AE35" s="113">
        <f t="shared" si="1"/>
        <v>0</v>
      </c>
      <c r="AF35" s="114">
        <f t="shared" si="1"/>
        <v>0</v>
      </c>
      <c r="AG35" s="113">
        <f>SUM(AG31:AG33)</f>
        <v>0</v>
      </c>
      <c r="AH35" s="113">
        <f>SUM(AH31:AH33)</f>
        <v>0</v>
      </c>
      <c r="AI35" s="113">
        <f>SUM(AI31:AI33)</f>
        <v>0</v>
      </c>
      <c r="AJ35" s="113">
        <f>SUM(AJ31:AJ33)</f>
        <v>0</v>
      </c>
      <c r="AK35" s="114">
        <f>SUM(AK31:AK33)</f>
        <v>0</v>
      </c>
      <c r="AL35" s="113">
        <f aca="true" t="shared" si="2" ref="AL35:AU35">SUM(AL31:AL33)</f>
        <v>0</v>
      </c>
      <c r="AM35" s="113">
        <f t="shared" si="2"/>
        <v>0</v>
      </c>
      <c r="AN35" s="113">
        <f t="shared" si="2"/>
        <v>0</v>
      </c>
      <c r="AO35" s="113">
        <f t="shared" si="2"/>
        <v>0</v>
      </c>
      <c r="AP35" s="114">
        <f t="shared" si="2"/>
        <v>0</v>
      </c>
      <c r="AQ35" s="113">
        <f t="shared" si="2"/>
        <v>0</v>
      </c>
      <c r="AR35" s="113">
        <f t="shared" si="2"/>
        <v>0</v>
      </c>
      <c r="AS35" s="113">
        <f t="shared" si="2"/>
        <v>0</v>
      </c>
      <c r="AT35" s="113">
        <f t="shared" si="2"/>
        <v>0</v>
      </c>
      <c r="AU35" s="114">
        <f t="shared" si="2"/>
        <v>0</v>
      </c>
      <c r="AV35" s="113">
        <f>SUM(AV31:AV33)</f>
        <v>0</v>
      </c>
      <c r="AW35" s="113">
        <f>SUM(AW31:AW33)</f>
        <v>0</v>
      </c>
      <c r="AX35" s="113">
        <f>SUM(AX31:AX33)</f>
        <v>0</v>
      </c>
      <c r="AY35" s="113">
        <f>SUM(AY31:AY33)</f>
        <v>0</v>
      </c>
      <c r="AZ35" s="114">
        <f>SUM(AZ31:AZ33)</f>
        <v>0</v>
      </c>
      <c r="BA35" s="113">
        <f aca="true" t="shared" si="3" ref="BA35:BJ35">SUM(BA31:BA33)</f>
        <v>0</v>
      </c>
      <c r="BB35" s="113">
        <f t="shared" si="3"/>
        <v>0</v>
      </c>
      <c r="BC35" s="113">
        <f t="shared" si="3"/>
        <v>0</v>
      </c>
      <c r="BD35" s="113">
        <f t="shared" si="3"/>
        <v>0</v>
      </c>
      <c r="BE35" s="114">
        <f t="shared" si="3"/>
        <v>0</v>
      </c>
      <c r="BF35" s="113">
        <f t="shared" si="3"/>
        <v>0</v>
      </c>
      <c r="BG35" s="113">
        <f t="shared" si="3"/>
        <v>0</v>
      </c>
      <c r="BH35" s="113">
        <f t="shared" si="3"/>
        <v>0</v>
      </c>
      <c r="BI35" s="113">
        <f t="shared" si="3"/>
        <v>0</v>
      </c>
      <c r="BJ35" s="114">
        <f t="shared" si="3"/>
        <v>0</v>
      </c>
      <c r="BK35" s="113">
        <f>SUM(BK31:BK33)</f>
        <v>0</v>
      </c>
      <c r="BL35" s="113">
        <f>SUM(BL31:BL33)</f>
        <v>0</v>
      </c>
      <c r="BM35" s="113">
        <f>SUM(BM31:BM33)</f>
        <v>0</v>
      </c>
      <c r="BN35" s="113">
        <f>SUM(BN31:BN33)</f>
        <v>0</v>
      </c>
      <c r="BO35" s="114">
        <f>SUM(BO31:BO33)</f>
        <v>0</v>
      </c>
    </row>
    <row r="37" ht="16.5" thickBot="1">
      <c r="B37" s="25" t="s">
        <v>585</v>
      </c>
    </row>
    <row r="38" spans="1:67" ht="31.5">
      <c r="A38" s="26" t="s">
        <v>23</v>
      </c>
      <c r="B38" s="27" t="s">
        <v>235</v>
      </c>
      <c r="C38" s="145" t="s">
        <v>11</v>
      </c>
      <c r="D38" s="145" t="s">
        <v>32</v>
      </c>
      <c r="E38" s="145" t="s">
        <v>33</v>
      </c>
      <c r="F38" s="145" t="s">
        <v>34</v>
      </c>
      <c r="G38" s="146" t="s">
        <v>35</v>
      </c>
      <c r="H38" s="145" t="s">
        <v>11</v>
      </c>
      <c r="I38" s="145" t="s">
        <v>32</v>
      </c>
      <c r="J38" s="145" t="s">
        <v>33</v>
      </c>
      <c r="K38" s="145" t="s">
        <v>34</v>
      </c>
      <c r="L38" s="146" t="s">
        <v>35</v>
      </c>
      <c r="M38" s="145" t="s">
        <v>11</v>
      </c>
      <c r="N38" s="145" t="s">
        <v>32</v>
      </c>
      <c r="O38" s="145" t="s">
        <v>33</v>
      </c>
      <c r="P38" s="145" t="s">
        <v>34</v>
      </c>
      <c r="Q38" s="146" t="s">
        <v>35</v>
      </c>
      <c r="R38" s="145" t="s">
        <v>11</v>
      </c>
      <c r="S38" s="145" t="s">
        <v>32</v>
      </c>
      <c r="T38" s="145" t="s">
        <v>33</v>
      </c>
      <c r="U38" s="145" t="s">
        <v>34</v>
      </c>
      <c r="V38" s="146" t="s">
        <v>35</v>
      </c>
      <c r="W38" s="145" t="s">
        <v>11</v>
      </c>
      <c r="X38" s="145" t="s">
        <v>32</v>
      </c>
      <c r="Y38" s="145" t="s">
        <v>33</v>
      </c>
      <c r="Z38" s="145" t="s">
        <v>34</v>
      </c>
      <c r="AA38" s="146" t="s">
        <v>35</v>
      </c>
      <c r="AB38" s="145" t="s">
        <v>11</v>
      </c>
      <c r="AC38" s="145" t="s">
        <v>32</v>
      </c>
      <c r="AD38" s="145" t="s">
        <v>33</v>
      </c>
      <c r="AE38" s="145" t="s">
        <v>34</v>
      </c>
      <c r="AF38" s="146" t="s">
        <v>35</v>
      </c>
      <c r="AG38" s="145" t="s">
        <v>11</v>
      </c>
      <c r="AH38" s="145" t="s">
        <v>32</v>
      </c>
      <c r="AI38" s="145" t="s">
        <v>33</v>
      </c>
      <c r="AJ38" s="145" t="s">
        <v>34</v>
      </c>
      <c r="AK38" s="146" t="s">
        <v>35</v>
      </c>
      <c r="AL38" s="145" t="s">
        <v>11</v>
      </c>
      <c r="AM38" s="145" t="s">
        <v>32</v>
      </c>
      <c r="AN38" s="145" t="s">
        <v>33</v>
      </c>
      <c r="AO38" s="145" t="s">
        <v>34</v>
      </c>
      <c r="AP38" s="146" t="s">
        <v>35</v>
      </c>
      <c r="AQ38" s="145" t="s">
        <v>11</v>
      </c>
      <c r="AR38" s="145" t="s">
        <v>32</v>
      </c>
      <c r="AS38" s="145" t="s">
        <v>33</v>
      </c>
      <c r="AT38" s="145" t="s">
        <v>34</v>
      </c>
      <c r="AU38" s="146" t="s">
        <v>35</v>
      </c>
      <c r="AV38" s="145" t="s">
        <v>11</v>
      </c>
      <c r="AW38" s="145" t="s">
        <v>32</v>
      </c>
      <c r="AX38" s="145" t="s">
        <v>33</v>
      </c>
      <c r="AY38" s="145" t="s">
        <v>34</v>
      </c>
      <c r="AZ38" s="146" t="s">
        <v>35</v>
      </c>
      <c r="BA38" s="145" t="s">
        <v>11</v>
      </c>
      <c r="BB38" s="145" t="s">
        <v>32</v>
      </c>
      <c r="BC38" s="145" t="s">
        <v>33</v>
      </c>
      <c r="BD38" s="145" t="s">
        <v>34</v>
      </c>
      <c r="BE38" s="146" t="s">
        <v>35</v>
      </c>
      <c r="BF38" s="145" t="s">
        <v>11</v>
      </c>
      <c r="BG38" s="145" t="s">
        <v>32</v>
      </c>
      <c r="BH38" s="145" t="s">
        <v>33</v>
      </c>
      <c r="BI38" s="145" t="s">
        <v>34</v>
      </c>
      <c r="BJ38" s="146" t="s">
        <v>35</v>
      </c>
      <c r="BK38" s="145" t="s">
        <v>11</v>
      </c>
      <c r="BL38" s="145" t="s">
        <v>32</v>
      </c>
      <c r="BM38" s="145" t="s">
        <v>33</v>
      </c>
      <c r="BN38" s="145" t="s">
        <v>34</v>
      </c>
      <c r="BO38" s="146" t="s">
        <v>35</v>
      </c>
    </row>
    <row r="39" spans="1:67" ht="15.75">
      <c r="A39" s="28"/>
      <c r="B39" s="185"/>
      <c r="C39" s="112">
        <f>SUM(D39:G39)</f>
        <v>0</v>
      </c>
      <c r="D39" s="104"/>
      <c r="E39" s="104"/>
      <c r="F39" s="104"/>
      <c r="G39" s="105"/>
      <c r="H39" s="112">
        <f>SUM(I39:L39)</f>
        <v>0</v>
      </c>
      <c r="I39" s="104"/>
      <c r="J39" s="104"/>
      <c r="K39" s="104"/>
      <c r="L39" s="105"/>
      <c r="M39" s="112">
        <f>SUM(N39:Q39)</f>
        <v>0</v>
      </c>
      <c r="N39" s="104"/>
      <c r="O39" s="104"/>
      <c r="P39" s="104"/>
      <c r="Q39" s="105"/>
      <c r="R39" s="112">
        <f>SUM(S39:V39)</f>
        <v>0</v>
      </c>
      <c r="S39" s="104"/>
      <c r="T39" s="104"/>
      <c r="U39" s="104"/>
      <c r="V39" s="105"/>
      <c r="W39" s="112">
        <f>SUM(X39:AA39)</f>
        <v>0</v>
      </c>
      <c r="X39" s="104"/>
      <c r="Y39" s="104"/>
      <c r="Z39" s="104"/>
      <c r="AA39" s="105"/>
      <c r="AB39" s="112">
        <f>SUM(AC39:AF39)</f>
        <v>0</v>
      </c>
      <c r="AC39" s="104"/>
      <c r="AD39" s="104"/>
      <c r="AE39" s="104"/>
      <c r="AF39" s="105"/>
      <c r="AG39" s="112">
        <f>SUM(AH39:AK39)</f>
        <v>0</v>
      </c>
      <c r="AH39" s="104"/>
      <c r="AI39" s="104"/>
      <c r="AJ39" s="104"/>
      <c r="AK39" s="105"/>
      <c r="AL39" s="112">
        <f>SUM(AM39:AP39)</f>
        <v>0</v>
      </c>
      <c r="AM39" s="104"/>
      <c r="AN39" s="104"/>
      <c r="AO39" s="104"/>
      <c r="AP39" s="105"/>
      <c r="AQ39" s="112">
        <f>SUM(AR39:AU39)</f>
        <v>0</v>
      </c>
      <c r="AR39" s="104"/>
      <c r="AS39" s="104"/>
      <c r="AT39" s="104"/>
      <c r="AU39" s="105"/>
      <c r="AV39" s="112">
        <f>SUM(AW39:AZ39)</f>
        <v>0</v>
      </c>
      <c r="AW39" s="104"/>
      <c r="AX39" s="104"/>
      <c r="AY39" s="104"/>
      <c r="AZ39" s="105"/>
      <c r="BA39" s="112">
        <f>SUM(BB39:BE39)</f>
        <v>0</v>
      </c>
      <c r="BB39" s="104"/>
      <c r="BC39" s="104"/>
      <c r="BD39" s="104"/>
      <c r="BE39" s="105"/>
      <c r="BF39" s="112">
        <f>SUM(BG39:BJ39)</f>
        <v>0</v>
      </c>
      <c r="BG39" s="104"/>
      <c r="BH39" s="104"/>
      <c r="BI39" s="104"/>
      <c r="BJ39" s="105"/>
      <c r="BK39" s="112">
        <f>SUM(BL39:BO39)</f>
        <v>0</v>
      </c>
      <c r="BL39" s="104"/>
      <c r="BM39" s="104"/>
      <c r="BN39" s="104"/>
      <c r="BO39" s="105"/>
    </row>
    <row r="40" spans="1:67" ht="15.75">
      <c r="A40" s="186"/>
      <c r="B40" s="187"/>
      <c r="C40" s="112">
        <f>SUM(D40:G40)</f>
        <v>0</v>
      </c>
      <c r="D40" s="104"/>
      <c r="E40" s="104"/>
      <c r="F40" s="104"/>
      <c r="G40" s="105"/>
      <c r="H40" s="112">
        <f>SUM(I40:L40)</f>
        <v>0</v>
      </c>
      <c r="I40" s="104"/>
      <c r="J40" s="104"/>
      <c r="K40" s="104"/>
      <c r="L40" s="105"/>
      <c r="M40" s="112">
        <f>SUM(N40:Q40)</f>
        <v>0</v>
      </c>
      <c r="N40" s="104"/>
      <c r="O40" s="104"/>
      <c r="P40" s="104"/>
      <c r="Q40" s="105"/>
      <c r="R40" s="112">
        <f>SUM(S40:V40)</f>
        <v>0</v>
      </c>
      <c r="S40" s="104"/>
      <c r="T40" s="104"/>
      <c r="U40" s="104"/>
      <c r="V40" s="105"/>
      <c r="W40" s="112">
        <f>SUM(X40:AA40)</f>
        <v>0</v>
      </c>
      <c r="X40" s="104"/>
      <c r="Y40" s="104"/>
      <c r="Z40" s="104"/>
      <c r="AA40" s="105"/>
      <c r="AB40" s="112">
        <f>SUM(AC40:AF40)</f>
        <v>0</v>
      </c>
      <c r="AC40" s="104"/>
      <c r="AD40" s="104"/>
      <c r="AE40" s="104"/>
      <c r="AF40" s="105"/>
      <c r="AG40" s="112">
        <f>SUM(AH40:AK40)</f>
        <v>0</v>
      </c>
      <c r="AH40" s="104"/>
      <c r="AI40" s="104"/>
      <c r="AJ40" s="104"/>
      <c r="AK40" s="105"/>
      <c r="AL40" s="112">
        <f>SUM(AM40:AP40)</f>
        <v>0</v>
      </c>
      <c r="AM40" s="104"/>
      <c r="AN40" s="104"/>
      <c r="AO40" s="104"/>
      <c r="AP40" s="105"/>
      <c r="AQ40" s="112">
        <f>SUM(AR40:AU40)</f>
        <v>0</v>
      </c>
      <c r="AR40" s="104"/>
      <c r="AS40" s="104"/>
      <c r="AT40" s="104"/>
      <c r="AU40" s="105"/>
      <c r="AV40" s="112">
        <f>SUM(AW40:AZ40)</f>
        <v>0</v>
      </c>
      <c r="AW40" s="104"/>
      <c r="AX40" s="104"/>
      <c r="AY40" s="104"/>
      <c r="AZ40" s="105"/>
      <c r="BA40" s="112">
        <f>SUM(BB40:BE40)</f>
        <v>0</v>
      </c>
      <c r="BB40" s="104"/>
      <c r="BC40" s="104"/>
      <c r="BD40" s="104"/>
      <c r="BE40" s="105"/>
      <c r="BF40" s="112">
        <f>SUM(BG40:BJ40)</f>
        <v>0</v>
      </c>
      <c r="BG40" s="104"/>
      <c r="BH40" s="104"/>
      <c r="BI40" s="104"/>
      <c r="BJ40" s="105"/>
      <c r="BK40" s="112">
        <f>SUM(BL40:BO40)</f>
        <v>0</v>
      </c>
      <c r="BL40" s="104"/>
      <c r="BM40" s="104"/>
      <c r="BN40" s="104"/>
      <c r="BO40" s="105"/>
    </row>
    <row r="41" spans="1:67" ht="15.75">
      <c r="A41" s="186"/>
      <c r="B41" s="187"/>
      <c r="C41" s="112">
        <f>SUM(D41:G41)</f>
        <v>0</v>
      </c>
      <c r="D41" s="104"/>
      <c r="E41" s="104"/>
      <c r="F41" s="104"/>
      <c r="G41" s="105"/>
      <c r="H41" s="112">
        <f>SUM(I41:L41)</f>
        <v>0</v>
      </c>
      <c r="I41" s="104"/>
      <c r="J41" s="104"/>
      <c r="K41" s="104"/>
      <c r="L41" s="105"/>
      <c r="M41" s="112">
        <f>SUM(N41:Q41)</f>
        <v>0</v>
      </c>
      <c r="N41" s="104"/>
      <c r="O41" s="104"/>
      <c r="P41" s="104"/>
      <c r="Q41" s="105"/>
      <c r="R41" s="112">
        <f>SUM(S41:V41)</f>
        <v>0</v>
      </c>
      <c r="S41" s="104"/>
      <c r="T41" s="104"/>
      <c r="U41" s="104"/>
      <c r="V41" s="105"/>
      <c r="W41" s="112">
        <f>SUM(X41:AA41)</f>
        <v>0</v>
      </c>
      <c r="X41" s="104"/>
      <c r="Y41" s="104"/>
      <c r="Z41" s="104"/>
      <c r="AA41" s="105"/>
      <c r="AB41" s="112">
        <f>SUM(AC41:AF41)</f>
        <v>0</v>
      </c>
      <c r="AC41" s="104"/>
      <c r="AD41" s="104"/>
      <c r="AE41" s="104"/>
      <c r="AF41" s="105"/>
      <c r="AG41" s="112">
        <f>SUM(AH41:AK41)</f>
        <v>0</v>
      </c>
      <c r="AH41" s="104"/>
      <c r="AI41" s="104"/>
      <c r="AJ41" s="104"/>
      <c r="AK41" s="105"/>
      <c r="AL41" s="112">
        <f>SUM(AM41:AP41)</f>
        <v>0</v>
      </c>
      <c r="AM41" s="104"/>
      <c r="AN41" s="104"/>
      <c r="AO41" s="104"/>
      <c r="AP41" s="105"/>
      <c r="AQ41" s="112">
        <f>SUM(AR41:AU41)</f>
        <v>0</v>
      </c>
      <c r="AR41" s="104"/>
      <c r="AS41" s="104"/>
      <c r="AT41" s="104"/>
      <c r="AU41" s="105"/>
      <c r="AV41" s="112">
        <f>SUM(AW41:AZ41)</f>
        <v>0</v>
      </c>
      <c r="AW41" s="104"/>
      <c r="AX41" s="104"/>
      <c r="AY41" s="104"/>
      <c r="AZ41" s="105"/>
      <c r="BA41" s="112">
        <f>SUM(BB41:BE41)</f>
        <v>0</v>
      </c>
      <c r="BB41" s="104"/>
      <c r="BC41" s="104"/>
      <c r="BD41" s="104"/>
      <c r="BE41" s="105"/>
      <c r="BF41" s="112">
        <f>SUM(BG41:BJ41)</f>
        <v>0</v>
      </c>
      <c r="BG41" s="104"/>
      <c r="BH41" s="104"/>
      <c r="BI41" s="104"/>
      <c r="BJ41" s="105"/>
      <c r="BK41" s="112">
        <f>SUM(BL41:BO41)</f>
        <v>0</v>
      </c>
      <c r="BL41" s="104"/>
      <c r="BM41" s="104"/>
      <c r="BN41" s="104"/>
      <c r="BO41" s="105"/>
    </row>
    <row r="42" spans="1:67" ht="16.5" thickBot="1">
      <c r="A42" s="312"/>
      <c r="B42" s="163" t="s">
        <v>218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311"/>
      <c r="AQ42" s="109"/>
      <c r="AR42" s="109"/>
      <c r="AS42" s="109"/>
      <c r="AT42" s="109"/>
      <c r="AU42" s="311"/>
      <c r="AV42" s="109"/>
      <c r="AW42" s="109"/>
      <c r="AX42" s="109"/>
      <c r="AY42" s="109"/>
      <c r="AZ42" s="311"/>
      <c r="BA42" s="109"/>
      <c r="BB42" s="109"/>
      <c r="BC42" s="109"/>
      <c r="BD42" s="109"/>
      <c r="BE42" s="311"/>
      <c r="BF42" s="109"/>
      <c r="BG42" s="109"/>
      <c r="BH42" s="109"/>
      <c r="BI42" s="109"/>
      <c r="BJ42" s="311"/>
      <c r="BK42" s="109"/>
      <c r="BL42" s="109"/>
      <c r="BM42" s="109"/>
      <c r="BN42" s="109"/>
      <c r="BO42" s="311"/>
    </row>
    <row r="43" spans="1:67" ht="16.5" thickBot="1">
      <c r="A43" s="30"/>
      <c r="B43" s="31" t="s">
        <v>27</v>
      </c>
      <c r="C43" s="117">
        <f>SUM(C39:C41)</f>
        <v>0</v>
      </c>
      <c r="D43" s="117">
        <f>SUM(D39:D41)</f>
        <v>0</v>
      </c>
      <c r="E43" s="117">
        <f>SUM(E39:E41)</f>
        <v>0</v>
      </c>
      <c r="F43" s="117">
        <f>SUM(F39:F41)</f>
        <v>0</v>
      </c>
      <c r="G43" s="118">
        <f>SUM(G39:G41)</f>
        <v>0</v>
      </c>
      <c r="H43" s="117">
        <f aca="true" t="shared" si="4" ref="H43:Q43">SUM(H39:H41)</f>
        <v>0</v>
      </c>
      <c r="I43" s="117">
        <f t="shared" si="4"/>
        <v>0</v>
      </c>
      <c r="J43" s="117">
        <f t="shared" si="4"/>
        <v>0</v>
      </c>
      <c r="K43" s="117">
        <f t="shared" si="4"/>
        <v>0</v>
      </c>
      <c r="L43" s="118">
        <f t="shared" si="4"/>
        <v>0</v>
      </c>
      <c r="M43" s="117">
        <f t="shared" si="4"/>
        <v>0</v>
      </c>
      <c r="N43" s="117">
        <f t="shared" si="4"/>
        <v>0</v>
      </c>
      <c r="O43" s="117">
        <f t="shared" si="4"/>
        <v>0</v>
      </c>
      <c r="P43" s="117">
        <f t="shared" si="4"/>
        <v>0</v>
      </c>
      <c r="Q43" s="118">
        <f t="shared" si="4"/>
        <v>0</v>
      </c>
      <c r="R43" s="117">
        <f>SUM(R39:R41)</f>
        <v>0</v>
      </c>
      <c r="S43" s="117">
        <f>SUM(S39:S41)</f>
        <v>0</v>
      </c>
      <c r="T43" s="117">
        <f>SUM(T39:T41)</f>
        <v>0</v>
      </c>
      <c r="U43" s="117">
        <f>SUM(U39:U41)</f>
        <v>0</v>
      </c>
      <c r="V43" s="118">
        <f>SUM(V39:V41)</f>
        <v>0</v>
      </c>
      <c r="W43" s="117">
        <f aca="true" t="shared" si="5" ref="W43:AF43">SUM(W39:W41)</f>
        <v>0</v>
      </c>
      <c r="X43" s="117">
        <f t="shared" si="5"/>
        <v>0</v>
      </c>
      <c r="Y43" s="117">
        <f t="shared" si="5"/>
        <v>0</v>
      </c>
      <c r="Z43" s="117">
        <f t="shared" si="5"/>
        <v>0</v>
      </c>
      <c r="AA43" s="118">
        <f t="shared" si="5"/>
        <v>0</v>
      </c>
      <c r="AB43" s="117">
        <f t="shared" si="5"/>
        <v>0</v>
      </c>
      <c r="AC43" s="117">
        <f t="shared" si="5"/>
        <v>0</v>
      </c>
      <c r="AD43" s="117">
        <f t="shared" si="5"/>
        <v>0</v>
      </c>
      <c r="AE43" s="117">
        <f t="shared" si="5"/>
        <v>0</v>
      </c>
      <c r="AF43" s="118">
        <f t="shared" si="5"/>
        <v>0</v>
      </c>
      <c r="AG43" s="117">
        <f>SUM(AG39:AG41)</f>
        <v>0</v>
      </c>
      <c r="AH43" s="117">
        <f>SUM(AH39:AH41)</f>
        <v>0</v>
      </c>
      <c r="AI43" s="117">
        <f>SUM(AI39:AI41)</f>
        <v>0</v>
      </c>
      <c r="AJ43" s="117">
        <f>SUM(AJ39:AJ41)</f>
        <v>0</v>
      </c>
      <c r="AK43" s="118">
        <f>SUM(AK39:AK41)</f>
        <v>0</v>
      </c>
      <c r="AL43" s="117">
        <f aca="true" t="shared" si="6" ref="AL43:AU43">SUM(AL39:AL41)</f>
        <v>0</v>
      </c>
      <c r="AM43" s="117">
        <f t="shared" si="6"/>
        <v>0</v>
      </c>
      <c r="AN43" s="117">
        <f t="shared" si="6"/>
        <v>0</v>
      </c>
      <c r="AO43" s="117">
        <f t="shared" si="6"/>
        <v>0</v>
      </c>
      <c r="AP43" s="118">
        <f t="shared" si="6"/>
        <v>0</v>
      </c>
      <c r="AQ43" s="117">
        <f t="shared" si="6"/>
        <v>0</v>
      </c>
      <c r="AR43" s="117">
        <f t="shared" si="6"/>
        <v>0</v>
      </c>
      <c r="AS43" s="117">
        <f t="shared" si="6"/>
        <v>0</v>
      </c>
      <c r="AT43" s="117">
        <f t="shared" si="6"/>
        <v>0</v>
      </c>
      <c r="AU43" s="118">
        <f t="shared" si="6"/>
        <v>0</v>
      </c>
      <c r="AV43" s="117">
        <f>SUM(AV39:AV41)</f>
        <v>0</v>
      </c>
      <c r="AW43" s="117">
        <f>SUM(AW39:AW41)</f>
        <v>0</v>
      </c>
      <c r="AX43" s="117">
        <f>SUM(AX39:AX41)</f>
        <v>0</v>
      </c>
      <c r="AY43" s="117">
        <f>SUM(AY39:AY41)</f>
        <v>0</v>
      </c>
      <c r="AZ43" s="118">
        <f>SUM(AZ39:AZ41)</f>
        <v>0</v>
      </c>
      <c r="BA43" s="117">
        <f aca="true" t="shared" si="7" ref="BA43:BJ43">SUM(BA39:BA41)</f>
        <v>0</v>
      </c>
      <c r="BB43" s="117">
        <f t="shared" si="7"/>
        <v>0</v>
      </c>
      <c r="BC43" s="117">
        <f t="shared" si="7"/>
        <v>0</v>
      </c>
      <c r="BD43" s="117">
        <f t="shared" si="7"/>
        <v>0</v>
      </c>
      <c r="BE43" s="118">
        <f t="shared" si="7"/>
        <v>0</v>
      </c>
      <c r="BF43" s="117">
        <f t="shared" si="7"/>
        <v>0</v>
      </c>
      <c r="BG43" s="117">
        <f t="shared" si="7"/>
        <v>0</v>
      </c>
      <c r="BH43" s="117">
        <f t="shared" si="7"/>
        <v>0</v>
      </c>
      <c r="BI43" s="117">
        <f t="shared" si="7"/>
        <v>0</v>
      </c>
      <c r="BJ43" s="118">
        <f t="shared" si="7"/>
        <v>0</v>
      </c>
      <c r="BK43" s="117">
        <f>SUM(BK39:BK41)</f>
        <v>0</v>
      </c>
      <c r="BL43" s="117">
        <f>SUM(BL39:BL41)</f>
        <v>0</v>
      </c>
      <c r="BM43" s="117">
        <f>SUM(BM39:BM41)</f>
        <v>0</v>
      </c>
      <c r="BN43" s="117">
        <f>SUM(BN39:BN41)</f>
        <v>0</v>
      </c>
      <c r="BO43" s="118">
        <f>SUM(BO39:BO41)</f>
        <v>0</v>
      </c>
    </row>
    <row r="45" ht="16.5" thickBot="1">
      <c r="B45" s="25" t="s">
        <v>603</v>
      </c>
    </row>
    <row r="46" spans="1:67" ht="31.5">
      <c r="A46" s="997" t="s">
        <v>23</v>
      </c>
      <c r="B46" s="27" t="s">
        <v>236</v>
      </c>
      <c r="C46" s="995" t="s">
        <v>11</v>
      </c>
      <c r="D46" s="995" t="s">
        <v>32</v>
      </c>
      <c r="E46" s="995" t="s">
        <v>33</v>
      </c>
      <c r="F46" s="995" t="s">
        <v>34</v>
      </c>
      <c r="G46" s="996" t="s">
        <v>35</v>
      </c>
      <c r="H46" s="995" t="s">
        <v>11</v>
      </c>
      <c r="I46" s="995" t="s">
        <v>32</v>
      </c>
      <c r="J46" s="995" t="s">
        <v>33</v>
      </c>
      <c r="K46" s="995" t="s">
        <v>34</v>
      </c>
      <c r="L46" s="996" t="s">
        <v>35</v>
      </c>
      <c r="M46" s="995" t="s">
        <v>11</v>
      </c>
      <c r="N46" s="995" t="s">
        <v>32</v>
      </c>
      <c r="O46" s="995" t="s">
        <v>33</v>
      </c>
      <c r="P46" s="995" t="s">
        <v>34</v>
      </c>
      <c r="Q46" s="996" t="s">
        <v>35</v>
      </c>
      <c r="R46" s="145" t="s">
        <v>11</v>
      </c>
      <c r="S46" s="145" t="s">
        <v>32</v>
      </c>
      <c r="T46" s="145" t="s">
        <v>33</v>
      </c>
      <c r="U46" s="145" t="s">
        <v>34</v>
      </c>
      <c r="V46" s="146" t="s">
        <v>35</v>
      </c>
      <c r="W46" s="145" t="s">
        <v>11</v>
      </c>
      <c r="X46" s="145" t="s">
        <v>32</v>
      </c>
      <c r="Y46" s="145" t="s">
        <v>33</v>
      </c>
      <c r="Z46" s="145" t="s">
        <v>34</v>
      </c>
      <c r="AA46" s="146" t="s">
        <v>35</v>
      </c>
      <c r="AB46" s="145" t="s">
        <v>11</v>
      </c>
      <c r="AC46" s="145" t="s">
        <v>32</v>
      </c>
      <c r="AD46" s="145" t="s">
        <v>33</v>
      </c>
      <c r="AE46" s="145" t="s">
        <v>34</v>
      </c>
      <c r="AF46" s="146" t="s">
        <v>35</v>
      </c>
      <c r="AG46" s="145" t="s">
        <v>11</v>
      </c>
      <c r="AH46" s="145" t="s">
        <v>32</v>
      </c>
      <c r="AI46" s="145" t="s">
        <v>33</v>
      </c>
      <c r="AJ46" s="145" t="s">
        <v>34</v>
      </c>
      <c r="AK46" s="146" t="s">
        <v>35</v>
      </c>
      <c r="AL46" s="145" t="s">
        <v>11</v>
      </c>
      <c r="AM46" s="145" t="s">
        <v>32</v>
      </c>
      <c r="AN46" s="145" t="s">
        <v>33</v>
      </c>
      <c r="AO46" s="145" t="s">
        <v>34</v>
      </c>
      <c r="AP46" s="146" t="s">
        <v>35</v>
      </c>
      <c r="AQ46" s="145" t="s">
        <v>11</v>
      </c>
      <c r="AR46" s="145" t="s">
        <v>32</v>
      </c>
      <c r="AS46" s="145" t="s">
        <v>33</v>
      </c>
      <c r="AT46" s="145" t="s">
        <v>34</v>
      </c>
      <c r="AU46" s="146" t="s">
        <v>35</v>
      </c>
      <c r="AV46" s="145" t="s">
        <v>11</v>
      </c>
      <c r="AW46" s="145" t="s">
        <v>32</v>
      </c>
      <c r="AX46" s="145" t="s">
        <v>33</v>
      </c>
      <c r="AY46" s="145" t="s">
        <v>34</v>
      </c>
      <c r="AZ46" s="146" t="s">
        <v>35</v>
      </c>
      <c r="BA46" s="145" t="s">
        <v>11</v>
      </c>
      <c r="BB46" s="145" t="s">
        <v>32</v>
      </c>
      <c r="BC46" s="145" t="s">
        <v>33</v>
      </c>
      <c r="BD46" s="145" t="s">
        <v>34</v>
      </c>
      <c r="BE46" s="146" t="s">
        <v>35</v>
      </c>
      <c r="BF46" s="145" t="s">
        <v>11</v>
      </c>
      <c r="BG46" s="145" t="s">
        <v>32</v>
      </c>
      <c r="BH46" s="145" t="s">
        <v>33</v>
      </c>
      <c r="BI46" s="145" t="s">
        <v>34</v>
      </c>
      <c r="BJ46" s="146" t="s">
        <v>35</v>
      </c>
      <c r="BK46" s="145" t="s">
        <v>11</v>
      </c>
      <c r="BL46" s="145" t="s">
        <v>32</v>
      </c>
      <c r="BM46" s="145" t="s">
        <v>33</v>
      </c>
      <c r="BN46" s="145" t="s">
        <v>34</v>
      </c>
      <c r="BO46" s="146" t="s">
        <v>35</v>
      </c>
    </row>
    <row r="47" spans="1:67" ht="31.5">
      <c r="A47" s="998" t="s">
        <v>17</v>
      </c>
      <c r="B47" s="185" t="s">
        <v>586</v>
      </c>
      <c r="C47" s="1001">
        <f>D47+E47+F47+G47</f>
        <v>0</v>
      </c>
      <c r="D47" s="1001">
        <f>D48+D49</f>
        <v>0</v>
      </c>
      <c r="E47" s="1001">
        <f>E48+E49</f>
        <v>0</v>
      </c>
      <c r="F47" s="1001">
        <f>F48+F49</f>
        <v>0</v>
      </c>
      <c r="G47" s="1001">
        <f>G48+G49</f>
        <v>0</v>
      </c>
      <c r="H47" s="1001">
        <f>I47+J47+K47+L47</f>
        <v>0</v>
      </c>
      <c r="I47" s="1001">
        <f>I48+I49</f>
        <v>0</v>
      </c>
      <c r="J47" s="1001">
        <f>J48+J49</f>
        <v>0</v>
      </c>
      <c r="K47" s="1001">
        <f>K48+K49</f>
        <v>0</v>
      </c>
      <c r="L47" s="1001">
        <f>L48+L49</f>
        <v>0</v>
      </c>
      <c r="M47" s="1001">
        <f>N47+O47+P47+Q47</f>
        <v>0</v>
      </c>
      <c r="N47" s="1001">
        <f>N48+N49</f>
        <v>0</v>
      </c>
      <c r="O47" s="1001">
        <f>O48+O49</f>
        <v>0</v>
      </c>
      <c r="P47" s="1001">
        <f>P48+P49</f>
        <v>0</v>
      </c>
      <c r="Q47" s="1001">
        <f>Q48+Q49</f>
        <v>0</v>
      </c>
      <c r="R47" s="1001">
        <f>S47+T47+U47+V47</f>
        <v>0</v>
      </c>
      <c r="S47" s="1001">
        <f>S48+S49</f>
        <v>0</v>
      </c>
      <c r="T47" s="1001">
        <f>T48+T49</f>
        <v>0</v>
      </c>
      <c r="U47" s="1001">
        <f>U48+U49</f>
        <v>0</v>
      </c>
      <c r="V47" s="1001">
        <f>V48+V49</f>
        <v>0</v>
      </c>
      <c r="W47" s="1001">
        <f>X47+Y47+Z47+AA47</f>
        <v>0</v>
      </c>
      <c r="X47" s="1001">
        <f>X48+X49</f>
        <v>0</v>
      </c>
      <c r="Y47" s="1001">
        <f>Y48+Y49</f>
        <v>0</v>
      </c>
      <c r="Z47" s="1001">
        <f>Z48+Z49</f>
        <v>0</v>
      </c>
      <c r="AA47" s="1001">
        <f>AA48+AA49</f>
        <v>0</v>
      </c>
      <c r="AB47" s="1001">
        <f>AC47+AD47+AE47+AF47</f>
        <v>0</v>
      </c>
      <c r="AC47" s="1001">
        <f>AC48+AC49</f>
        <v>0</v>
      </c>
      <c r="AD47" s="1001">
        <f>AD48+AD49</f>
        <v>0</v>
      </c>
      <c r="AE47" s="1001">
        <f>AE48+AE49</f>
        <v>0</v>
      </c>
      <c r="AF47" s="1001">
        <f>AF48+AF49</f>
        <v>0</v>
      </c>
      <c r="AG47" s="1001">
        <f>AH47+AI47+AJ47+AK47</f>
        <v>0</v>
      </c>
      <c r="AH47" s="1001">
        <f>AH48+AH49</f>
        <v>0</v>
      </c>
      <c r="AI47" s="1001">
        <f>AI48+AI49</f>
        <v>0</v>
      </c>
      <c r="AJ47" s="1001">
        <f>AJ48+AJ49</f>
        <v>0</v>
      </c>
      <c r="AK47" s="1001">
        <f>AK48+AK49</f>
        <v>0</v>
      </c>
      <c r="AL47" s="1001">
        <f>AM47+AN47+AO47+AP47</f>
        <v>0</v>
      </c>
      <c r="AM47" s="1001">
        <f>AM48+AM49</f>
        <v>0</v>
      </c>
      <c r="AN47" s="1001">
        <f>AN48+AN49</f>
        <v>0</v>
      </c>
      <c r="AO47" s="1001">
        <f>AO48+AO49</f>
        <v>0</v>
      </c>
      <c r="AP47" s="1001">
        <f>AP48+AP49</f>
        <v>0</v>
      </c>
      <c r="AQ47" s="1001">
        <f>AR47+AS47+AT47+AU47</f>
        <v>0</v>
      </c>
      <c r="AR47" s="1001">
        <f>AR48+AR49</f>
        <v>0</v>
      </c>
      <c r="AS47" s="1001">
        <f>AS48+AS49</f>
        <v>0</v>
      </c>
      <c r="AT47" s="1001">
        <f>AT48+AT49</f>
        <v>0</v>
      </c>
      <c r="AU47" s="1001">
        <f>AU48+AU49</f>
        <v>0</v>
      </c>
      <c r="AV47" s="1001">
        <f>AW47+AX47+AY47+AZ47</f>
        <v>0</v>
      </c>
      <c r="AW47" s="1001">
        <f>AW48+AW49</f>
        <v>0</v>
      </c>
      <c r="AX47" s="1001">
        <f>AX48+AX49</f>
        <v>0</v>
      </c>
      <c r="AY47" s="1001">
        <f>AY48+AY49</f>
        <v>0</v>
      </c>
      <c r="AZ47" s="1001">
        <f>AZ48+AZ49</f>
        <v>0</v>
      </c>
      <c r="BA47" s="1001">
        <f>BB47+BC47+BD47+BE47</f>
        <v>0</v>
      </c>
      <c r="BB47" s="1001">
        <f>BB48+BB49</f>
        <v>0</v>
      </c>
      <c r="BC47" s="1001">
        <f>BC48+BC49</f>
        <v>0</v>
      </c>
      <c r="BD47" s="1001">
        <f>BD48+BD49</f>
        <v>0</v>
      </c>
      <c r="BE47" s="1001">
        <f>BE48+BE49</f>
        <v>0</v>
      </c>
      <c r="BF47" s="1001">
        <f>BG47+BH47+BI47+BJ47</f>
        <v>0</v>
      </c>
      <c r="BG47" s="1001">
        <f>BG48+BG49</f>
        <v>0</v>
      </c>
      <c r="BH47" s="1001">
        <f>BH48+BH49</f>
        <v>0</v>
      </c>
      <c r="BI47" s="1001">
        <f>BI48+BI49</f>
        <v>0</v>
      </c>
      <c r="BJ47" s="1001">
        <f>BJ48+BJ49</f>
        <v>0</v>
      </c>
      <c r="BK47" s="1001">
        <f>BL47+BM47+BN47+BO47</f>
        <v>0</v>
      </c>
      <c r="BL47" s="1001">
        <f>BL48+BL49</f>
        <v>0</v>
      </c>
      <c r="BM47" s="1001">
        <f>BM48+BM49</f>
        <v>0</v>
      </c>
      <c r="BN47" s="1001">
        <f>BN48+BN49</f>
        <v>0</v>
      </c>
      <c r="BO47" s="1001">
        <f>BO48+BO49</f>
        <v>0</v>
      </c>
    </row>
    <row r="48" spans="1:67" ht="15.75">
      <c r="A48" s="998" t="s">
        <v>36</v>
      </c>
      <c r="B48" s="185" t="s">
        <v>587</v>
      </c>
      <c r="C48" s="1001">
        <f aca="true" t="shared" si="8" ref="C48:C58">D48+E48+F48+G48</f>
        <v>0</v>
      </c>
      <c r="D48" s="104"/>
      <c r="E48" s="104"/>
      <c r="F48" s="104"/>
      <c r="G48" s="105"/>
      <c r="H48" s="1001">
        <f aca="true" t="shared" si="9" ref="H48:H58">I48+J48+K48+L48</f>
        <v>0</v>
      </c>
      <c r="I48" s="104"/>
      <c r="J48" s="104"/>
      <c r="K48" s="104"/>
      <c r="L48" s="105"/>
      <c r="M48" s="1001">
        <f aca="true" t="shared" si="10" ref="M48:M58">N48+O48+P48+Q48</f>
        <v>0</v>
      </c>
      <c r="N48" s="104"/>
      <c r="O48" s="104"/>
      <c r="P48" s="104"/>
      <c r="Q48" s="105"/>
      <c r="R48" s="1001">
        <f aca="true" t="shared" si="11" ref="R48:R58">S48+T48+U48+V48</f>
        <v>0</v>
      </c>
      <c r="S48" s="104"/>
      <c r="T48" s="104"/>
      <c r="U48" s="104"/>
      <c r="V48" s="105"/>
      <c r="W48" s="1001">
        <f aca="true" t="shared" si="12" ref="W48:W58">X48+Y48+Z48+AA48</f>
        <v>0</v>
      </c>
      <c r="X48" s="104"/>
      <c r="Y48" s="104"/>
      <c r="Z48" s="104"/>
      <c r="AA48" s="105"/>
      <c r="AB48" s="1001">
        <f aca="true" t="shared" si="13" ref="AB48:AB58">AC48+AD48+AE48+AF48</f>
        <v>0</v>
      </c>
      <c r="AC48" s="104"/>
      <c r="AD48" s="104"/>
      <c r="AE48" s="104"/>
      <c r="AF48" s="105"/>
      <c r="AG48" s="1001">
        <f aca="true" t="shared" si="14" ref="AG48:AG58">AH48+AI48+AJ48+AK48</f>
        <v>0</v>
      </c>
      <c r="AH48" s="104"/>
      <c r="AI48" s="104"/>
      <c r="AJ48" s="104"/>
      <c r="AK48" s="105"/>
      <c r="AL48" s="1001">
        <f aca="true" t="shared" si="15" ref="AL48:AL58">AM48+AN48+AO48+AP48</f>
        <v>0</v>
      </c>
      <c r="AM48" s="104"/>
      <c r="AN48" s="104"/>
      <c r="AO48" s="104"/>
      <c r="AP48" s="105"/>
      <c r="AQ48" s="1001">
        <f aca="true" t="shared" si="16" ref="AQ48:AQ58">AR48+AS48+AT48+AU48</f>
        <v>0</v>
      </c>
      <c r="AR48" s="104"/>
      <c r="AS48" s="104"/>
      <c r="AT48" s="104"/>
      <c r="AU48" s="105"/>
      <c r="AV48" s="1001">
        <f aca="true" t="shared" si="17" ref="AV48:AV58">AW48+AX48+AY48+AZ48</f>
        <v>0</v>
      </c>
      <c r="AW48" s="104"/>
      <c r="AX48" s="104"/>
      <c r="AY48" s="104"/>
      <c r="AZ48" s="105"/>
      <c r="BA48" s="1001">
        <f aca="true" t="shared" si="18" ref="BA48:BA58">BB48+BC48+BD48+BE48</f>
        <v>0</v>
      </c>
      <c r="BB48" s="104"/>
      <c r="BC48" s="104"/>
      <c r="BD48" s="104"/>
      <c r="BE48" s="105"/>
      <c r="BF48" s="1001">
        <f aca="true" t="shared" si="19" ref="BF48:BF58">BG48+BH48+BI48+BJ48</f>
        <v>0</v>
      </c>
      <c r="BG48" s="104"/>
      <c r="BH48" s="104"/>
      <c r="BI48" s="104"/>
      <c r="BJ48" s="105"/>
      <c r="BK48" s="1001">
        <f aca="true" t="shared" si="20" ref="BK48:BK58">BL48+BM48+BN48+BO48</f>
        <v>0</v>
      </c>
      <c r="BL48" s="104"/>
      <c r="BM48" s="104"/>
      <c r="BN48" s="104"/>
      <c r="BO48" s="105"/>
    </row>
    <row r="49" spans="1:67" ht="15.75">
      <c r="A49" s="998" t="s">
        <v>37</v>
      </c>
      <c r="B49" s="185" t="s">
        <v>588</v>
      </c>
      <c r="C49" s="1001">
        <f t="shared" si="8"/>
        <v>0</v>
      </c>
      <c r="D49" s="104"/>
      <c r="E49" s="104"/>
      <c r="F49" s="104"/>
      <c r="G49" s="105"/>
      <c r="H49" s="1001">
        <f t="shared" si="9"/>
        <v>0</v>
      </c>
      <c r="I49" s="104"/>
      <c r="J49" s="104"/>
      <c r="K49" s="104"/>
      <c r="L49" s="105"/>
      <c r="M49" s="1001">
        <f t="shared" si="10"/>
        <v>0</v>
      </c>
      <c r="N49" s="104"/>
      <c r="O49" s="104"/>
      <c r="P49" s="104"/>
      <c r="Q49" s="105"/>
      <c r="R49" s="1001">
        <f t="shared" si="11"/>
        <v>0</v>
      </c>
      <c r="S49" s="104"/>
      <c r="T49" s="104"/>
      <c r="U49" s="104"/>
      <c r="V49" s="105"/>
      <c r="W49" s="1001">
        <f t="shared" si="12"/>
        <v>0</v>
      </c>
      <c r="X49" s="104"/>
      <c r="Y49" s="104"/>
      <c r="Z49" s="104"/>
      <c r="AA49" s="105"/>
      <c r="AB49" s="1001">
        <f t="shared" si="13"/>
        <v>0</v>
      </c>
      <c r="AC49" s="104"/>
      <c r="AD49" s="104"/>
      <c r="AE49" s="104"/>
      <c r="AF49" s="105"/>
      <c r="AG49" s="1001">
        <f t="shared" si="14"/>
        <v>0</v>
      </c>
      <c r="AH49" s="104"/>
      <c r="AI49" s="104"/>
      <c r="AJ49" s="104"/>
      <c r="AK49" s="105"/>
      <c r="AL49" s="1001">
        <f t="shared" si="15"/>
        <v>0</v>
      </c>
      <c r="AM49" s="104"/>
      <c r="AN49" s="104"/>
      <c r="AO49" s="104"/>
      <c r="AP49" s="105"/>
      <c r="AQ49" s="1001">
        <f t="shared" si="16"/>
        <v>0</v>
      </c>
      <c r="AR49" s="104"/>
      <c r="AS49" s="104"/>
      <c r="AT49" s="104"/>
      <c r="AU49" s="105"/>
      <c r="AV49" s="1001">
        <f t="shared" si="17"/>
        <v>0</v>
      </c>
      <c r="AW49" s="104"/>
      <c r="AX49" s="104"/>
      <c r="AY49" s="104"/>
      <c r="AZ49" s="105"/>
      <c r="BA49" s="1001">
        <f t="shared" si="18"/>
        <v>0</v>
      </c>
      <c r="BB49" s="104"/>
      <c r="BC49" s="104"/>
      <c r="BD49" s="104"/>
      <c r="BE49" s="105"/>
      <c r="BF49" s="1001">
        <f t="shared" si="19"/>
        <v>0</v>
      </c>
      <c r="BG49" s="104"/>
      <c r="BH49" s="104"/>
      <c r="BI49" s="104"/>
      <c r="BJ49" s="105"/>
      <c r="BK49" s="1001">
        <f t="shared" si="20"/>
        <v>0</v>
      </c>
      <c r="BL49" s="104"/>
      <c r="BM49" s="104"/>
      <c r="BN49" s="104"/>
      <c r="BO49" s="105"/>
    </row>
    <row r="50" spans="1:67" ht="15.75">
      <c r="A50" s="998" t="s">
        <v>18</v>
      </c>
      <c r="B50" s="185" t="s">
        <v>589</v>
      </c>
      <c r="C50" s="1001">
        <f t="shared" si="8"/>
        <v>0</v>
      </c>
      <c r="D50" s="1001">
        <f>D51+D52</f>
        <v>0</v>
      </c>
      <c r="E50" s="1001">
        <f>E51+E52</f>
        <v>0</v>
      </c>
      <c r="F50" s="1001">
        <f>F51+F52</f>
        <v>0</v>
      </c>
      <c r="G50" s="1001">
        <f>G51+G52</f>
        <v>0</v>
      </c>
      <c r="H50" s="1001">
        <f t="shared" si="9"/>
        <v>0</v>
      </c>
      <c r="I50" s="1001">
        <f>I51+I52</f>
        <v>0</v>
      </c>
      <c r="J50" s="1001">
        <f>J51+J52</f>
        <v>0</v>
      </c>
      <c r="K50" s="1001">
        <f>K51+K52</f>
        <v>0</v>
      </c>
      <c r="L50" s="1001">
        <f>L51+L52</f>
        <v>0</v>
      </c>
      <c r="M50" s="1001">
        <f t="shared" si="10"/>
        <v>0</v>
      </c>
      <c r="N50" s="1001">
        <f>N51+N52</f>
        <v>0</v>
      </c>
      <c r="O50" s="1001">
        <f>O51+O52</f>
        <v>0</v>
      </c>
      <c r="P50" s="1001">
        <f>P51+P52</f>
        <v>0</v>
      </c>
      <c r="Q50" s="1001">
        <f>Q51+Q52</f>
        <v>0</v>
      </c>
      <c r="R50" s="1001">
        <f t="shared" si="11"/>
        <v>0</v>
      </c>
      <c r="S50" s="1001">
        <f>S51+S52</f>
        <v>0</v>
      </c>
      <c r="T50" s="1001">
        <f>T51+T52</f>
        <v>0</v>
      </c>
      <c r="U50" s="1001">
        <f>U51+U52</f>
        <v>0</v>
      </c>
      <c r="V50" s="1001">
        <f>V51+V52</f>
        <v>0</v>
      </c>
      <c r="W50" s="1001">
        <f t="shared" si="12"/>
        <v>0</v>
      </c>
      <c r="X50" s="1001">
        <f>X51+X52</f>
        <v>0</v>
      </c>
      <c r="Y50" s="1001">
        <f>Y51+Y52</f>
        <v>0</v>
      </c>
      <c r="Z50" s="1001">
        <f>Z51+Z52</f>
        <v>0</v>
      </c>
      <c r="AA50" s="1001">
        <f>AA51+AA52</f>
        <v>0</v>
      </c>
      <c r="AB50" s="1001">
        <f t="shared" si="13"/>
        <v>0</v>
      </c>
      <c r="AC50" s="1001">
        <f>AC51+AC52</f>
        <v>0</v>
      </c>
      <c r="AD50" s="1001">
        <f>AD51+AD52</f>
        <v>0</v>
      </c>
      <c r="AE50" s="1001">
        <f>AE51+AE52</f>
        <v>0</v>
      </c>
      <c r="AF50" s="1001">
        <f>AF51+AF52</f>
        <v>0</v>
      </c>
      <c r="AG50" s="1001">
        <f t="shared" si="14"/>
        <v>0</v>
      </c>
      <c r="AH50" s="1001">
        <f>AH51+AH52</f>
        <v>0</v>
      </c>
      <c r="AI50" s="1001">
        <f>AI51+AI52</f>
        <v>0</v>
      </c>
      <c r="AJ50" s="1001">
        <f>AJ51+AJ52</f>
        <v>0</v>
      </c>
      <c r="AK50" s="1001">
        <f>AK51+AK52</f>
        <v>0</v>
      </c>
      <c r="AL50" s="1001">
        <f t="shared" si="15"/>
        <v>0</v>
      </c>
      <c r="AM50" s="1001">
        <f>AM51+AM52</f>
        <v>0</v>
      </c>
      <c r="AN50" s="1001">
        <f>AN51+AN52</f>
        <v>0</v>
      </c>
      <c r="AO50" s="1001">
        <f>AO51+AO52</f>
        <v>0</v>
      </c>
      <c r="AP50" s="1001">
        <f>AP51+AP52</f>
        <v>0</v>
      </c>
      <c r="AQ50" s="1001">
        <f t="shared" si="16"/>
        <v>0</v>
      </c>
      <c r="AR50" s="1001">
        <f>AR51+AR52</f>
        <v>0</v>
      </c>
      <c r="AS50" s="1001">
        <f>AS51+AS52</f>
        <v>0</v>
      </c>
      <c r="AT50" s="1001">
        <f>AT51+AT52</f>
        <v>0</v>
      </c>
      <c r="AU50" s="1001">
        <f>AU51+AU52</f>
        <v>0</v>
      </c>
      <c r="AV50" s="1001">
        <f t="shared" si="17"/>
        <v>0</v>
      </c>
      <c r="AW50" s="1001">
        <f>AW51+AW52</f>
        <v>0</v>
      </c>
      <c r="AX50" s="1001">
        <f>AX51+AX52</f>
        <v>0</v>
      </c>
      <c r="AY50" s="1001">
        <f>AY51+AY52</f>
        <v>0</v>
      </c>
      <c r="AZ50" s="1001">
        <f>AZ51+AZ52</f>
        <v>0</v>
      </c>
      <c r="BA50" s="1001">
        <f t="shared" si="18"/>
        <v>0</v>
      </c>
      <c r="BB50" s="1001">
        <f>BB51+BB52</f>
        <v>0</v>
      </c>
      <c r="BC50" s="1001">
        <f>BC51+BC52</f>
        <v>0</v>
      </c>
      <c r="BD50" s="1001">
        <f>BD51+BD52</f>
        <v>0</v>
      </c>
      <c r="BE50" s="1001">
        <f>BE51+BE52</f>
        <v>0</v>
      </c>
      <c r="BF50" s="1001">
        <f t="shared" si="19"/>
        <v>0</v>
      </c>
      <c r="BG50" s="1001">
        <f>BG51+BG52</f>
        <v>0</v>
      </c>
      <c r="BH50" s="1001">
        <f>BH51+BH52</f>
        <v>0</v>
      </c>
      <c r="BI50" s="1001">
        <f>BI51+BI52</f>
        <v>0</v>
      </c>
      <c r="BJ50" s="1001">
        <f>BJ51+BJ52</f>
        <v>0</v>
      </c>
      <c r="BK50" s="1001">
        <f t="shared" si="20"/>
        <v>0</v>
      </c>
      <c r="BL50" s="1001">
        <f>BL51+BL52</f>
        <v>0</v>
      </c>
      <c r="BM50" s="1001">
        <f>BM51+BM52</f>
        <v>0</v>
      </c>
      <c r="BN50" s="1001">
        <f>BN51+BN52</f>
        <v>0</v>
      </c>
      <c r="BO50" s="1001">
        <f>BO51+BO52</f>
        <v>0</v>
      </c>
    </row>
    <row r="51" spans="1:67" ht="15.75">
      <c r="A51" s="998" t="s">
        <v>7</v>
      </c>
      <c r="B51" s="185" t="s">
        <v>587</v>
      </c>
      <c r="C51" s="1001">
        <f t="shared" si="8"/>
        <v>0</v>
      </c>
      <c r="D51" s="104"/>
      <c r="E51" s="104"/>
      <c r="F51" s="104"/>
      <c r="G51" s="105"/>
      <c r="H51" s="1001">
        <f t="shared" si="9"/>
        <v>0</v>
      </c>
      <c r="I51" s="104"/>
      <c r="J51" s="104"/>
      <c r="K51" s="104"/>
      <c r="L51" s="105"/>
      <c r="M51" s="1001">
        <f t="shared" si="10"/>
        <v>0</v>
      </c>
      <c r="N51" s="104"/>
      <c r="O51" s="104"/>
      <c r="P51" s="104"/>
      <c r="Q51" s="105"/>
      <c r="R51" s="1001">
        <f t="shared" si="11"/>
        <v>0</v>
      </c>
      <c r="S51" s="104"/>
      <c r="T51" s="104"/>
      <c r="U51" s="104"/>
      <c r="V51" s="105"/>
      <c r="W51" s="1001">
        <f t="shared" si="12"/>
        <v>0</v>
      </c>
      <c r="X51" s="104"/>
      <c r="Y51" s="104"/>
      <c r="Z51" s="104"/>
      <c r="AA51" s="105"/>
      <c r="AB51" s="1001">
        <f t="shared" si="13"/>
        <v>0</v>
      </c>
      <c r="AC51" s="104"/>
      <c r="AD51" s="104"/>
      <c r="AE51" s="104"/>
      <c r="AF51" s="105"/>
      <c r="AG51" s="1001">
        <f t="shared" si="14"/>
        <v>0</v>
      </c>
      <c r="AH51" s="104"/>
      <c r="AI51" s="104"/>
      <c r="AJ51" s="104"/>
      <c r="AK51" s="105"/>
      <c r="AL51" s="1001">
        <f t="shared" si="15"/>
        <v>0</v>
      </c>
      <c r="AM51" s="104"/>
      <c r="AN51" s="104"/>
      <c r="AO51" s="104"/>
      <c r="AP51" s="105"/>
      <c r="AQ51" s="1001">
        <f t="shared" si="16"/>
        <v>0</v>
      </c>
      <c r="AR51" s="104"/>
      <c r="AS51" s="104"/>
      <c r="AT51" s="104"/>
      <c r="AU51" s="105"/>
      <c r="AV51" s="1001">
        <f t="shared" si="17"/>
        <v>0</v>
      </c>
      <c r="AW51" s="104"/>
      <c r="AX51" s="104"/>
      <c r="AY51" s="104"/>
      <c r="AZ51" s="105"/>
      <c r="BA51" s="1001">
        <f t="shared" si="18"/>
        <v>0</v>
      </c>
      <c r="BB51" s="104"/>
      <c r="BC51" s="104"/>
      <c r="BD51" s="104"/>
      <c r="BE51" s="105"/>
      <c r="BF51" s="1001">
        <f t="shared" si="19"/>
        <v>0</v>
      </c>
      <c r="BG51" s="104"/>
      <c r="BH51" s="104"/>
      <c r="BI51" s="104"/>
      <c r="BJ51" s="105"/>
      <c r="BK51" s="1001">
        <f t="shared" si="20"/>
        <v>0</v>
      </c>
      <c r="BL51" s="104"/>
      <c r="BM51" s="104"/>
      <c r="BN51" s="104"/>
      <c r="BO51" s="105"/>
    </row>
    <row r="52" spans="1:67" ht="15.75">
      <c r="A52" s="998" t="s">
        <v>512</v>
      </c>
      <c r="B52" s="185" t="s">
        <v>588</v>
      </c>
      <c r="C52" s="1001">
        <f t="shared" si="8"/>
        <v>0</v>
      </c>
      <c r="D52" s="104"/>
      <c r="E52" s="104"/>
      <c r="F52" s="104"/>
      <c r="G52" s="105"/>
      <c r="H52" s="1001">
        <f t="shared" si="9"/>
        <v>0</v>
      </c>
      <c r="I52" s="104"/>
      <c r="J52" s="104"/>
      <c r="K52" s="104"/>
      <c r="L52" s="105"/>
      <c r="M52" s="1001">
        <f t="shared" si="10"/>
        <v>0</v>
      </c>
      <c r="N52" s="104"/>
      <c r="O52" s="104"/>
      <c r="P52" s="104"/>
      <c r="Q52" s="105"/>
      <c r="R52" s="1001">
        <f t="shared" si="11"/>
        <v>0</v>
      </c>
      <c r="S52" s="104"/>
      <c r="T52" s="104"/>
      <c r="U52" s="104"/>
      <c r="V52" s="105"/>
      <c r="W52" s="1001">
        <f t="shared" si="12"/>
        <v>0</v>
      </c>
      <c r="X52" s="104"/>
      <c r="Y52" s="104"/>
      <c r="Z52" s="104"/>
      <c r="AA52" s="105"/>
      <c r="AB52" s="1001">
        <f t="shared" si="13"/>
        <v>0</v>
      </c>
      <c r="AC52" s="104"/>
      <c r="AD52" s="104"/>
      <c r="AE52" s="104"/>
      <c r="AF52" s="105"/>
      <c r="AG52" s="1001">
        <f t="shared" si="14"/>
        <v>0</v>
      </c>
      <c r="AH52" s="104"/>
      <c r="AI52" s="104"/>
      <c r="AJ52" s="104"/>
      <c r="AK52" s="105"/>
      <c r="AL52" s="1001">
        <f t="shared" si="15"/>
        <v>0</v>
      </c>
      <c r="AM52" s="104"/>
      <c r="AN52" s="104"/>
      <c r="AO52" s="104"/>
      <c r="AP52" s="105"/>
      <c r="AQ52" s="1001">
        <f t="shared" si="16"/>
        <v>0</v>
      </c>
      <c r="AR52" s="104"/>
      <c r="AS52" s="104"/>
      <c r="AT52" s="104"/>
      <c r="AU52" s="105"/>
      <c r="AV52" s="1001">
        <f t="shared" si="17"/>
        <v>0</v>
      </c>
      <c r="AW52" s="104"/>
      <c r="AX52" s="104"/>
      <c r="AY52" s="104"/>
      <c r="AZ52" s="105"/>
      <c r="BA52" s="1001">
        <f t="shared" si="18"/>
        <v>0</v>
      </c>
      <c r="BB52" s="104"/>
      <c r="BC52" s="104"/>
      <c r="BD52" s="104"/>
      <c r="BE52" s="105"/>
      <c r="BF52" s="1001">
        <f t="shared" si="19"/>
        <v>0</v>
      </c>
      <c r="BG52" s="104"/>
      <c r="BH52" s="104"/>
      <c r="BI52" s="104"/>
      <c r="BJ52" s="105"/>
      <c r="BK52" s="1001">
        <f t="shared" si="20"/>
        <v>0</v>
      </c>
      <c r="BL52" s="104"/>
      <c r="BM52" s="104"/>
      <c r="BN52" s="104"/>
      <c r="BO52" s="105"/>
    </row>
    <row r="53" spans="1:67" ht="15.75">
      <c r="A53" s="998" t="s">
        <v>19</v>
      </c>
      <c r="B53" s="185" t="s">
        <v>590</v>
      </c>
      <c r="C53" s="1001">
        <f t="shared" si="8"/>
        <v>0</v>
      </c>
      <c r="D53" s="1001">
        <f>D54+D55</f>
        <v>0</v>
      </c>
      <c r="E53" s="1001">
        <f>E54+E55</f>
        <v>0</v>
      </c>
      <c r="F53" s="1001">
        <f>F54+F55</f>
        <v>0</v>
      </c>
      <c r="G53" s="1001">
        <f>G54+G55</f>
        <v>0</v>
      </c>
      <c r="H53" s="1001">
        <f t="shared" si="9"/>
        <v>0</v>
      </c>
      <c r="I53" s="1001">
        <f>I54+I55</f>
        <v>0</v>
      </c>
      <c r="J53" s="1001">
        <f>J54+J55</f>
        <v>0</v>
      </c>
      <c r="K53" s="1001">
        <f>K54+K55</f>
        <v>0</v>
      </c>
      <c r="L53" s="1001">
        <f>L54+L55</f>
        <v>0</v>
      </c>
      <c r="M53" s="1001">
        <f t="shared" si="10"/>
        <v>0</v>
      </c>
      <c r="N53" s="1001">
        <f>N54+N55</f>
        <v>0</v>
      </c>
      <c r="O53" s="1001">
        <f>O54+O55</f>
        <v>0</v>
      </c>
      <c r="P53" s="1001">
        <f>P54+P55</f>
        <v>0</v>
      </c>
      <c r="Q53" s="1001">
        <f>Q54+Q55</f>
        <v>0</v>
      </c>
      <c r="R53" s="1001">
        <f t="shared" si="11"/>
        <v>0</v>
      </c>
      <c r="S53" s="1001">
        <f>S54+S55</f>
        <v>0</v>
      </c>
      <c r="T53" s="1001">
        <f>T54+T55</f>
        <v>0</v>
      </c>
      <c r="U53" s="1001">
        <f>U54+U55</f>
        <v>0</v>
      </c>
      <c r="V53" s="1001">
        <f>V54+V55</f>
        <v>0</v>
      </c>
      <c r="W53" s="1001">
        <f t="shared" si="12"/>
        <v>0</v>
      </c>
      <c r="X53" s="1001">
        <f>X54+X55</f>
        <v>0</v>
      </c>
      <c r="Y53" s="1001">
        <f>Y54+Y55</f>
        <v>0</v>
      </c>
      <c r="Z53" s="1001">
        <f>Z54+Z55</f>
        <v>0</v>
      </c>
      <c r="AA53" s="1001">
        <f>AA54+AA55</f>
        <v>0</v>
      </c>
      <c r="AB53" s="1001">
        <f t="shared" si="13"/>
        <v>0</v>
      </c>
      <c r="AC53" s="1001">
        <f>AC54+AC55</f>
        <v>0</v>
      </c>
      <c r="AD53" s="1001">
        <f>AD54+AD55</f>
        <v>0</v>
      </c>
      <c r="AE53" s="1001">
        <f>AE54+AE55</f>
        <v>0</v>
      </c>
      <c r="AF53" s="1001">
        <f>AF54+AF55</f>
        <v>0</v>
      </c>
      <c r="AG53" s="1001">
        <f t="shared" si="14"/>
        <v>0</v>
      </c>
      <c r="AH53" s="1001">
        <f>AH54+AH55</f>
        <v>0</v>
      </c>
      <c r="AI53" s="1001">
        <f>AI54+AI55</f>
        <v>0</v>
      </c>
      <c r="AJ53" s="1001">
        <f>AJ54+AJ55</f>
        <v>0</v>
      </c>
      <c r="AK53" s="1001">
        <f>AK54+AK55</f>
        <v>0</v>
      </c>
      <c r="AL53" s="1001">
        <f t="shared" si="15"/>
        <v>0</v>
      </c>
      <c r="AM53" s="1001">
        <f>AM54+AM55</f>
        <v>0</v>
      </c>
      <c r="AN53" s="1001">
        <f>AN54+AN55</f>
        <v>0</v>
      </c>
      <c r="AO53" s="1001">
        <f>AO54+AO55</f>
        <v>0</v>
      </c>
      <c r="AP53" s="1001">
        <f>AP54+AP55</f>
        <v>0</v>
      </c>
      <c r="AQ53" s="1001">
        <f t="shared" si="16"/>
        <v>0</v>
      </c>
      <c r="AR53" s="1001">
        <f>AR54+AR55</f>
        <v>0</v>
      </c>
      <c r="AS53" s="1001">
        <f>AS54+AS55</f>
        <v>0</v>
      </c>
      <c r="AT53" s="1001">
        <f>AT54+AT55</f>
        <v>0</v>
      </c>
      <c r="AU53" s="1001">
        <f>AU54+AU55</f>
        <v>0</v>
      </c>
      <c r="AV53" s="1001">
        <f t="shared" si="17"/>
        <v>0</v>
      </c>
      <c r="AW53" s="1001">
        <f>AW54+AW55</f>
        <v>0</v>
      </c>
      <c r="AX53" s="1001">
        <f>AX54+AX55</f>
        <v>0</v>
      </c>
      <c r="AY53" s="1001">
        <f>AY54+AY55</f>
        <v>0</v>
      </c>
      <c r="AZ53" s="1001">
        <f>AZ54+AZ55</f>
        <v>0</v>
      </c>
      <c r="BA53" s="1001">
        <f t="shared" si="18"/>
        <v>0</v>
      </c>
      <c r="BB53" s="1001">
        <f>BB54+BB55</f>
        <v>0</v>
      </c>
      <c r="BC53" s="1001">
        <f>BC54+BC55</f>
        <v>0</v>
      </c>
      <c r="BD53" s="1001">
        <f>BD54+BD55</f>
        <v>0</v>
      </c>
      <c r="BE53" s="1001">
        <f>BE54+BE55</f>
        <v>0</v>
      </c>
      <c r="BF53" s="1001">
        <f t="shared" si="19"/>
        <v>0</v>
      </c>
      <c r="BG53" s="1001">
        <f>BG54+BG55</f>
        <v>0</v>
      </c>
      <c r="BH53" s="1001">
        <f>BH54+BH55</f>
        <v>0</v>
      </c>
      <c r="BI53" s="1001">
        <f>BI54+BI55</f>
        <v>0</v>
      </c>
      <c r="BJ53" s="1001">
        <f>BJ54+BJ55</f>
        <v>0</v>
      </c>
      <c r="BK53" s="1001">
        <f t="shared" si="20"/>
        <v>0</v>
      </c>
      <c r="BL53" s="1001">
        <f>BL54+BL55</f>
        <v>0</v>
      </c>
      <c r="BM53" s="1001">
        <f>BM54+BM55</f>
        <v>0</v>
      </c>
      <c r="BN53" s="1001">
        <f>BN54+BN55</f>
        <v>0</v>
      </c>
      <c r="BO53" s="1001">
        <f>BO54+BO55</f>
        <v>0</v>
      </c>
    </row>
    <row r="54" spans="1:67" ht="15.75">
      <c r="A54" s="998" t="s">
        <v>481</v>
      </c>
      <c r="B54" s="185" t="s">
        <v>587</v>
      </c>
      <c r="C54" s="1001">
        <f t="shared" si="8"/>
        <v>0</v>
      </c>
      <c r="D54" s="104"/>
      <c r="E54" s="104"/>
      <c r="F54" s="104"/>
      <c r="G54" s="105"/>
      <c r="H54" s="1001">
        <f t="shared" si="9"/>
        <v>0</v>
      </c>
      <c r="I54" s="104"/>
      <c r="J54" s="104"/>
      <c r="K54" s="104"/>
      <c r="L54" s="105"/>
      <c r="M54" s="1001">
        <f t="shared" si="10"/>
        <v>0</v>
      </c>
      <c r="N54" s="104"/>
      <c r="O54" s="104"/>
      <c r="P54" s="104"/>
      <c r="Q54" s="105"/>
      <c r="R54" s="1001">
        <f t="shared" si="11"/>
        <v>0</v>
      </c>
      <c r="S54" s="104"/>
      <c r="T54" s="104"/>
      <c r="U54" s="104"/>
      <c r="V54" s="105"/>
      <c r="W54" s="1001">
        <f t="shared" si="12"/>
        <v>0</v>
      </c>
      <c r="X54" s="104"/>
      <c r="Y54" s="104"/>
      <c r="Z54" s="104"/>
      <c r="AA54" s="105"/>
      <c r="AB54" s="1001">
        <f t="shared" si="13"/>
        <v>0</v>
      </c>
      <c r="AC54" s="104"/>
      <c r="AD54" s="104"/>
      <c r="AE54" s="104"/>
      <c r="AF54" s="105"/>
      <c r="AG54" s="1001">
        <f t="shared" si="14"/>
        <v>0</v>
      </c>
      <c r="AH54" s="104"/>
      <c r="AI54" s="104"/>
      <c r="AJ54" s="104"/>
      <c r="AK54" s="105"/>
      <c r="AL54" s="1001">
        <f t="shared" si="15"/>
        <v>0</v>
      </c>
      <c r="AM54" s="104"/>
      <c r="AN54" s="104"/>
      <c r="AO54" s="104"/>
      <c r="AP54" s="105"/>
      <c r="AQ54" s="1001">
        <f t="shared" si="16"/>
        <v>0</v>
      </c>
      <c r="AR54" s="104"/>
      <c r="AS54" s="104"/>
      <c r="AT54" s="104"/>
      <c r="AU54" s="105"/>
      <c r="AV54" s="1001">
        <f t="shared" si="17"/>
        <v>0</v>
      </c>
      <c r="AW54" s="104"/>
      <c r="AX54" s="104"/>
      <c r="AY54" s="104"/>
      <c r="AZ54" s="105"/>
      <c r="BA54" s="1001">
        <f t="shared" si="18"/>
        <v>0</v>
      </c>
      <c r="BB54" s="104"/>
      <c r="BC54" s="104"/>
      <c r="BD54" s="104"/>
      <c r="BE54" s="105"/>
      <c r="BF54" s="1001">
        <f t="shared" si="19"/>
        <v>0</v>
      </c>
      <c r="BG54" s="104"/>
      <c r="BH54" s="104"/>
      <c r="BI54" s="104"/>
      <c r="BJ54" s="105"/>
      <c r="BK54" s="1001">
        <f t="shared" si="20"/>
        <v>0</v>
      </c>
      <c r="BL54" s="104"/>
      <c r="BM54" s="104"/>
      <c r="BN54" s="104"/>
      <c r="BO54" s="105"/>
    </row>
    <row r="55" spans="1:67" ht="15.75">
      <c r="A55" s="998" t="s">
        <v>513</v>
      </c>
      <c r="B55" s="185" t="s">
        <v>588</v>
      </c>
      <c r="C55" s="1001">
        <f t="shared" si="8"/>
        <v>0</v>
      </c>
      <c r="D55" s="104"/>
      <c r="E55" s="104"/>
      <c r="F55" s="104"/>
      <c r="G55" s="105"/>
      <c r="H55" s="1001">
        <f t="shared" si="9"/>
        <v>0</v>
      </c>
      <c r="I55" s="104"/>
      <c r="J55" s="104"/>
      <c r="K55" s="104"/>
      <c r="L55" s="105"/>
      <c r="M55" s="1001">
        <f t="shared" si="10"/>
        <v>0</v>
      </c>
      <c r="N55" s="104"/>
      <c r="O55" s="104"/>
      <c r="P55" s="104"/>
      <c r="Q55" s="105"/>
      <c r="R55" s="1001">
        <f t="shared" si="11"/>
        <v>0</v>
      </c>
      <c r="S55" s="104"/>
      <c r="T55" s="104"/>
      <c r="U55" s="104"/>
      <c r="V55" s="105"/>
      <c r="W55" s="1001">
        <f t="shared" si="12"/>
        <v>0</v>
      </c>
      <c r="X55" s="104"/>
      <c r="Y55" s="104"/>
      <c r="Z55" s="104"/>
      <c r="AA55" s="105"/>
      <c r="AB55" s="1001">
        <f t="shared" si="13"/>
        <v>0</v>
      </c>
      <c r="AC55" s="104"/>
      <c r="AD55" s="104"/>
      <c r="AE55" s="104"/>
      <c r="AF55" s="105"/>
      <c r="AG55" s="1001">
        <f t="shared" si="14"/>
        <v>0</v>
      </c>
      <c r="AH55" s="104"/>
      <c r="AI55" s="104"/>
      <c r="AJ55" s="104"/>
      <c r="AK55" s="105"/>
      <c r="AL55" s="1001">
        <f t="shared" si="15"/>
        <v>0</v>
      </c>
      <c r="AM55" s="104"/>
      <c r="AN55" s="104"/>
      <c r="AO55" s="104"/>
      <c r="AP55" s="105"/>
      <c r="AQ55" s="1001">
        <f t="shared" si="16"/>
        <v>0</v>
      </c>
      <c r="AR55" s="104"/>
      <c r="AS55" s="104"/>
      <c r="AT55" s="104"/>
      <c r="AU55" s="105"/>
      <c r="AV55" s="1001">
        <f t="shared" si="17"/>
        <v>0</v>
      </c>
      <c r="AW55" s="104"/>
      <c r="AX55" s="104"/>
      <c r="AY55" s="104"/>
      <c r="AZ55" s="105"/>
      <c r="BA55" s="1001">
        <f t="shared" si="18"/>
        <v>0</v>
      </c>
      <c r="BB55" s="104"/>
      <c r="BC55" s="104"/>
      <c r="BD55" s="104"/>
      <c r="BE55" s="105"/>
      <c r="BF55" s="1001">
        <f t="shared" si="19"/>
        <v>0</v>
      </c>
      <c r="BG55" s="104"/>
      <c r="BH55" s="104"/>
      <c r="BI55" s="104"/>
      <c r="BJ55" s="105"/>
      <c r="BK55" s="1001">
        <f t="shared" si="20"/>
        <v>0</v>
      </c>
      <c r="BL55" s="104"/>
      <c r="BM55" s="104"/>
      <c r="BN55" s="104"/>
      <c r="BO55" s="105"/>
    </row>
    <row r="56" spans="1:67" ht="15.75">
      <c r="A56" s="998" t="s">
        <v>20</v>
      </c>
      <c r="B56" s="185" t="s">
        <v>437</v>
      </c>
      <c r="C56" s="1001">
        <f t="shared" si="8"/>
        <v>0</v>
      </c>
      <c r="D56" s="1001">
        <f>D57+D58</f>
        <v>0</v>
      </c>
      <c r="E56" s="1001">
        <f>E57+E58</f>
        <v>0</v>
      </c>
      <c r="F56" s="1001">
        <f>F57+F58</f>
        <v>0</v>
      </c>
      <c r="G56" s="1001">
        <f>G57+G58</f>
        <v>0</v>
      </c>
      <c r="H56" s="1001">
        <f t="shared" si="9"/>
        <v>0</v>
      </c>
      <c r="I56" s="1001">
        <f>I57+I58</f>
        <v>0</v>
      </c>
      <c r="J56" s="1001">
        <f>J57+J58</f>
        <v>0</v>
      </c>
      <c r="K56" s="1001">
        <f>K57+K58</f>
        <v>0</v>
      </c>
      <c r="L56" s="1001">
        <f>L57+L58</f>
        <v>0</v>
      </c>
      <c r="M56" s="1001">
        <f t="shared" si="10"/>
        <v>0</v>
      </c>
      <c r="N56" s="1001">
        <f>N57+N58</f>
        <v>0</v>
      </c>
      <c r="O56" s="1001">
        <f>O57+O58</f>
        <v>0</v>
      </c>
      <c r="P56" s="1001">
        <f>P57+P58</f>
        <v>0</v>
      </c>
      <c r="Q56" s="1001">
        <f>Q57+Q58</f>
        <v>0</v>
      </c>
      <c r="R56" s="1001">
        <f t="shared" si="11"/>
        <v>0</v>
      </c>
      <c r="S56" s="1001">
        <f>S57+S58</f>
        <v>0</v>
      </c>
      <c r="T56" s="1001">
        <f>T57+T58</f>
        <v>0</v>
      </c>
      <c r="U56" s="1001">
        <f>U57+U58</f>
        <v>0</v>
      </c>
      <c r="V56" s="1001">
        <f>V57+V58</f>
        <v>0</v>
      </c>
      <c r="W56" s="1001">
        <f t="shared" si="12"/>
        <v>0</v>
      </c>
      <c r="X56" s="1001">
        <f>X57+X58</f>
        <v>0</v>
      </c>
      <c r="Y56" s="1001">
        <f>Y57+Y58</f>
        <v>0</v>
      </c>
      <c r="Z56" s="1001">
        <f>Z57+Z58</f>
        <v>0</v>
      </c>
      <c r="AA56" s="1001">
        <f>AA57+AA58</f>
        <v>0</v>
      </c>
      <c r="AB56" s="1001">
        <f t="shared" si="13"/>
        <v>0</v>
      </c>
      <c r="AC56" s="1001">
        <f>AC57+AC58</f>
        <v>0</v>
      </c>
      <c r="AD56" s="1001">
        <f>AD57+AD58</f>
        <v>0</v>
      </c>
      <c r="AE56" s="1001">
        <f>AE57+AE58</f>
        <v>0</v>
      </c>
      <c r="AF56" s="1001">
        <f>AF57+AF58</f>
        <v>0</v>
      </c>
      <c r="AG56" s="1001">
        <f t="shared" si="14"/>
        <v>0</v>
      </c>
      <c r="AH56" s="1001">
        <f>AH57+AH58</f>
        <v>0</v>
      </c>
      <c r="AI56" s="1001">
        <f>AI57+AI58</f>
        <v>0</v>
      </c>
      <c r="AJ56" s="1001">
        <f>AJ57+AJ58</f>
        <v>0</v>
      </c>
      <c r="AK56" s="1001">
        <f>AK57+AK58</f>
        <v>0</v>
      </c>
      <c r="AL56" s="1001">
        <f t="shared" si="15"/>
        <v>0</v>
      </c>
      <c r="AM56" s="1001">
        <f>AM57+AM58</f>
        <v>0</v>
      </c>
      <c r="AN56" s="1001">
        <f>AN57+AN58</f>
        <v>0</v>
      </c>
      <c r="AO56" s="1001">
        <f>AO57+AO58</f>
        <v>0</v>
      </c>
      <c r="AP56" s="1001">
        <f>AP57+AP58</f>
        <v>0</v>
      </c>
      <c r="AQ56" s="1001">
        <f t="shared" si="16"/>
        <v>0</v>
      </c>
      <c r="AR56" s="1001">
        <f>AR57+AR58</f>
        <v>0</v>
      </c>
      <c r="AS56" s="1001">
        <f>AS57+AS58</f>
        <v>0</v>
      </c>
      <c r="AT56" s="1001">
        <f>AT57+AT58</f>
        <v>0</v>
      </c>
      <c r="AU56" s="1001">
        <f>AU57+AU58</f>
        <v>0</v>
      </c>
      <c r="AV56" s="1001">
        <f t="shared" si="17"/>
        <v>0</v>
      </c>
      <c r="AW56" s="1001">
        <f>AW57+AW58</f>
        <v>0</v>
      </c>
      <c r="AX56" s="1001">
        <f>AX57+AX58</f>
        <v>0</v>
      </c>
      <c r="AY56" s="1001">
        <f>AY57+AY58</f>
        <v>0</v>
      </c>
      <c r="AZ56" s="1001">
        <f>AZ57+AZ58</f>
        <v>0</v>
      </c>
      <c r="BA56" s="1001">
        <f t="shared" si="18"/>
        <v>0</v>
      </c>
      <c r="BB56" s="1001">
        <f>BB57+BB58</f>
        <v>0</v>
      </c>
      <c r="BC56" s="1001">
        <f>BC57+BC58</f>
        <v>0</v>
      </c>
      <c r="BD56" s="1001">
        <f>BD57+BD58</f>
        <v>0</v>
      </c>
      <c r="BE56" s="1001">
        <f>BE57+BE58</f>
        <v>0</v>
      </c>
      <c r="BF56" s="1001">
        <f t="shared" si="19"/>
        <v>0</v>
      </c>
      <c r="BG56" s="1001">
        <f>BG57+BG58</f>
        <v>0</v>
      </c>
      <c r="BH56" s="1001">
        <f>BH57+BH58</f>
        <v>0</v>
      </c>
      <c r="BI56" s="1001">
        <f>BI57+BI58</f>
        <v>0</v>
      </c>
      <c r="BJ56" s="1001">
        <f>BJ57+BJ58</f>
        <v>0</v>
      </c>
      <c r="BK56" s="1001">
        <f t="shared" si="20"/>
        <v>0</v>
      </c>
      <c r="BL56" s="1001">
        <f>BL57+BL58</f>
        <v>0</v>
      </c>
      <c r="BM56" s="1001">
        <f>BM57+BM58</f>
        <v>0</v>
      </c>
      <c r="BN56" s="1001">
        <f>BN57+BN58</f>
        <v>0</v>
      </c>
      <c r="BO56" s="1001">
        <f>BO57+BO58</f>
        <v>0</v>
      </c>
    </row>
    <row r="57" spans="1:67" ht="15.75">
      <c r="A57" s="998" t="s">
        <v>176</v>
      </c>
      <c r="B57" s="185" t="s">
        <v>587</v>
      </c>
      <c r="C57" s="1001">
        <f t="shared" si="8"/>
        <v>0</v>
      </c>
      <c r="D57" s="104"/>
      <c r="E57" s="104"/>
      <c r="F57" s="104"/>
      <c r="G57" s="105"/>
      <c r="H57" s="1001">
        <f t="shared" si="9"/>
        <v>0</v>
      </c>
      <c r="I57" s="104"/>
      <c r="J57" s="104"/>
      <c r="K57" s="104"/>
      <c r="L57" s="105"/>
      <c r="M57" s="1001">
        <f t="shared" si="10"/>
        <v>0</v>
      </c>
      <c r="N57" s="104"/>
      <c r="O57" s="104"/>
      <c r="P57" s="104"/>
      <c r="Q57" s="105"/>
      <c r="R57" s="1001">
        <f t="shared" si="11"/>
        <v>0</v>
      </c>
      <c r="S57" s="104"/>
      <c r="T57" s="104"/>
      <c r="U57" s="104"/>
      <c r="V57" s="105"/>
      <c r="W57" s="1001">
        <f t="shared" si="12"/>
        <v>0</v>
      </c>
      <c r="X57" s="104"/>
      <c r="Y57" s="104"/>
      <c r="Z57" s="104"/>
      <c r="AA57" s="105"/>
      <c r="AB57" s="1001">
        <f t="shared" si="13"/>
        <v>0</v>
      </c>
      <c r="AC57" s="104"/>
      <c r="AD57" s="104"/>
      <c r="AE57" s="104"/>
      <c r="AF57" s="105"/>
      <c r="AG57" s="1001">
        <f t="shared" si="14"/>
        <v>0</v>
      </c>
      <c r="AH57" s="104"/>
      <c r="AI57" s="104"/>
      <c r="AJ57" s="104"/>
      <c r="AK57" s="105"/>
      <c r="AL57" s="1001">
        <f t="shared" si="15"/>
        <v>0</v>
      </c>
      <c r="AM57" s="104"/>
      <c r="AN57" s="104"/>
      <c r="AO57" s="104"/>
      <c r="AP57" s="105"/>
      <c r="AQ57" s="1001">
        <f t="shared" si="16"/>
        <v>0</v>
      </c>
      <c r="AR57" s="104"/>
      <c r="AS57" s="104"/>
      <c r="AT57" s="104"/>
      <c r="AU57" s="105"/>
      <c r="AV57" s="1001">
        <f t="shared" si="17"/>
        <v>0</v>
      </c>
      <c r="AW57" s="104"/>
      <c r="AX57" s="104"/>
      <c r="AY57" s="104"/>
      <c r="AZ57" s="105"/>
      <c r="BA57" s="1001">
        <f t="shared" si="18"/>
        <v>0</v>
      </c>
      <c r="BB57" s="104"/>
      <c r="BC57" s="104"/>
      <c r="BD57" s="104"/>
      <c r="BE57" s="105"/>
      <c r="BF57" s="1001">
        <f t="shared" si="19"/>
        <v>0</v>
      </c>
      <c r="BG57" s="104"/>
      <c r="BH57" s="104"/>
      <c r="BI57" s="104"/>
      <c r="BJ57" s="105"/>
      <c r="BK57" s="1001">
        <f t="shared" si="20"/>
        <v>0</v>
      </c>
      <c r="BL57" s="104"/>
      <c r="BM57" s="104"/>
      <c r="BN57" s="104"/>
      <c r="BO57" s="105"/>
    </row>
    <row r="58" spans="1:67" ht="15.75">
      <c r="A58" s="998" t="s">
        <v>177</v>
      </c>
      <c r="B58" s="185" t="s">
        <v>588</v>
      </c>
      <c r="C58" s="1001">
        <f t="shared" si="8"/>
        <v>0</v>
      </c>
      <c r="D58" s="104"/>
      <c r="E58" s="104"/>
      <c r="F58" s="104"/>
      <c r="G58" s="105"/>
      <c r="H58" s="1001">
        <f t="shared" si="9"/>
        <v>0</v>
      </c>
      <c r="I58" s="104"/>
      <c r="J58" s="104"/>
      <c r="K58" s="104"/>
      <c r="L58" s="105"/>
      <c r="M58" s="1001">
        <f t="shared" si="10"/>
        <v>0</v>
      </c>
      <c r="N58" s="104"/>
      <c r="O58" s="104"/>
      <c r="P58" s="104"/>
      <c r="Q58" s="105"/>
      <c r="R58" s="1001">
        <f t="shared" si="11"/>
        <v>0</v>
      </c>
      <c r="S58" s="104"/>
      <c r="T58" s="104"/>
      <c r="U58" s="104"/>
      <c r="V58" s="105"/>
      <c r="W58" s="1001">
        <f t="shared" si="12"/>
        <v>0</v>
      </c>
      <c r="X58" s="104"/>
      <c r="Y58" s="104"/>
      <c r="Z58" s="104"/>
      <c r="AA58" s="105"/>
      <c r="AB58" s="1001">
        <f t="shared" si="13"/>
        <v>0</v>
      </c>
      <c r="AC58" s="104"/>
      <c r="AD58" s="104"/>
      <c r="AE58" s="104"/>
      <c r="AF58" s="105"/>
      <c r="AG58" s="1001">
        <f t="shared" si="14"/>
        <v>0</v>
      </c>
      <c r="AH58" s="104"/>
      <c r="AI58" s="104"/>
      <c r="AJ58" s="104"/>
      <c r="AK58" s="105"/>
      <c r="AL58" s="1001">
        <f t="shared" si="15"/>
        <v>0</v>
      </c>
      <c r="AM58" s="104"/>
      <c r="AN58" s="104"/>
      <c r="AO58" s="104"/>
      <c r="AP58" s="105"/>
      <c r="AQ58" s="1001">
        <f t="shared" si="16"/>
        <v>0</v>
      </c>
      <c r="AR58" s="104"/>
      <c r="AS58" s="104"/>
      <c r="AT58" s="104"/>
      <c r="AU58" s="105"/>
      <c r="AV58" s="1001">
        <f t="shared" si="17"/>
        <v>0</v>
      </c>
      <c r="AW58" s="104"/>
      <c r="AX58" s="104"/>
      <c r="AY58" s="104"/>
      <c r="AZ58" s="105"/>
      <c r="BA58" s="1001">
        <f t="shared" si="18"/>
        <v>0</v>
      </c>
      <c r="BB58" s="104"/>
      <c r="BC58" s="104"/>
      <c r="BD58" s="104"/>
      <c r="BE58" s="105"/>
      <c r="BF58" s="1001">
        <f t="shared" si="19"/>
        <v>0</v>
      </c>
      <c r="BG58" s="104"/>
      <c r="BH58" s="104"/>
      <c r="BI58" s="104"/>
      <c r="BJ58" s="105"/>
      <c r="BK58" s="1001">
        <f t="shared" si="20"/>
        <v>0</v>
      </c>
      <c r="BL58" s="104"/>
      <c r="BM58" s="104"/>
      <c r="BN58" s="104"/>
      <c r="BO58" s="105"/>
    </row>
    <row r="59" spans="1:67" ht="13.5" thickBot="1">
      <c r="A59" s="1163" t="s">
        <v>218</v>
      </c>
      <c r="B59" s="1163"/>
      <c r="C59" s="1002"/>
      <c r="D59" s="1002"/>
      <c r="E59" s="1002"/>
      <c r="F59" s="1002"/>
      <c r="G59" s="1002"/>
      <c r="H59" s="1002"/>
      <c r="I59" s="1002"/>
      <c r="J59" s="1002"/>
      <c r="K59" s="1002"/>
      <c r="L59" s="1002"/>
      <c r="M59" s="1002"/>
      <c r="N59" s="1002"/>
      <c r="O59" s="1002"/>
      <c r="P59" s="1002"/>
      <c r="Q59" s="1002"/>
      <c r="R59" s="1002"/>
      <c r="S59" s="1002"/>
      <c r="T59" s="1002"/>
      <c r="U59" s="1002"/>
      <c r="V59" s="1002"/>
      <c r="W59" s="1002"/>
      <c r="X59" s="1002"/>
      <c r="Y59" s="1002"/>
      <c r="Z59" s="1002"/>
      <c r="AA59" s="1002"/>
      <c r="AB59" s="1002"/>
      <c r="AC59" s="1002"/>
      <c r="AD59" s="1002"/>
      <c r="AE59" s="1002"/>
      <c r="AF59" s="1002"/>
      <c r="AG59" s="1002"/>
      <c r="AH59" s="1002"/>
      <c r="AI59" s="1002"/>
      <c r="AJ59" s="1002"/>
      <c r="AK59" s="1002"/>
      <c r="AL59" s="1002"/>
      <c r="AM59" s="1002"/>
      <c r="AN59" s="1002"/>
      <c r="AO59" s="1002"/>
      <c r="AP59" s="1002"/>
      <c r="AQ59" s="1002"/>
      <c r="AR59" s="1002"/>
      <c r="AS59" s="1002"/>
      <c r="AT59" s="1002"/>
      <c r="AU59" s="1002"/>
      <c r="AV59" s="1002"/>
      <c r="AW59" s="1002"/>
      <c r="AX59" s="1002"/>
      <c r="AY59" s="1002"/>
      <c r="AZ59" s="1002"/>
      <c r="BA59" s="1002"/>
      <c r="BB59" s="1002"/>
      <c r="BC59" s="1002"/>
      <c r="BD59" s="1002"/>
      <c r="BE59" s="1002"/>
      <c r="BF59" s="1002"/>
      <c r="BG59" s="1002"/>
      <c r="BH59" s="1002"/>
      <c r="BI59" s="1002"/>
      <c r="BJ59" s="1002"/>
      <c r="BK59" s="1002"/>
      <c r="BL59" s="1002"/>
      <c r="BM59" s="1002"/>
      <c r="BN59" s="1002"/>
      <c r="BO59" s="1002"/>
    </row>
    <row r="60" spans="1:67" ht="16.5" thickBot="1">
      <c r="A60" s="999"/>
      <c r="B60" s="1000" t="s">
        <v>591</v>
      </c>
      <c r="C60" s="1001">
        <f>D60+E60+F60+G60</f>
        <v>0</v>
      </c>
      <c r="D60" s="1003">
        <f>D61+D62</f>
        <v>0</v>
      </c>
      <c r="E60" s="1003">
        <f>E61+E62</f>
        <v>0</v>
      </c>
      <c r="F60" s="1003">
        <f>F61+F62</f>
        <v>0</v>
      </c>
      <c r="G60" s="1003">
        <f>G61+G62</f>
        <v>0</v>
      </c>
      <c r="H60" s="1001">
        <f>I60+J60+K60+L60</f>
        <v>0</v>
      </c>
      <c r="I60" s="1003">
        <f>I61+I62</f>
        <v>0</v>
      </c>
      <c r="J60" s="1003">
        <f>J61+J62</f>
        <v>0</v>
      </c>
      <c r="K60" s="1003">
        <f>K61+K62</f>
        <v>0</v>
      </c>
      <c r="L60" s="1003">
        <f>L61+L62</f>
        <v>0</v>
      </c>
      <c r="M60" s="1001">
        <f>N60+O60+P60+Q60</f>
        <v>0</v>
      </c>
      <c r="N60" s="1003">
        <f>N61+N62</f>
        <v>0</v>
      </c>
      <c r="O60" s="1003">
        <f>O61+O62</f>
        <v>0</v>
      </c>
      <c r="P60" s="1003">
        <f>P61+P62</f>
        <v>0</v>
      </c>
      <c r="Q60" s="1003">
        <f>Q61+Q62</f>
        <v>0</v>
      </c>
      <c r="R60" s="1001">
        <f>S60+T60+U60+V60</f>
        <v>0</v>
      </c>
      <c r="S60" s="1003">
        <f>S61+S62</f>
        <v>0</v>
      </c>
      <c r="T60" s="1003">
        <f>T61+T62</f>
        <v>0</v>
      </c>
      <c r="U60" s="1003">
        <f>U61+U62</f>
        <v>0</v>
      </c>
      <c r="V60" s="1003">
        <f>V61+V62</f>
        <v>0</v>
      </c>
      <c r="W60" s="1001">
        <f>X60+Y60+Z60+AA60</f>
        <v>0</v>
      </c>
      <c r="X60" s="1003">
        <f>X61+X62</f>
        <v>0</v>
      </c>
      <c r="Y60" s="1003">
        <f>Y61+Y62</f>
        <v>0</v>
      </c>
      <c r="Z60" s="1003">
        <f>Z61+Z62</f>
        <v>0</v>
      </c>
      <c r="AA60" s="1003">
        <f>AA61+AA62</f>
        <v>0</v>
      </c>
      <c r="AB60" s="1001">
        <f>AC60+AD60+AE60+AF60</f>
        <v>0</v>
      </c>
      <c r="AC60" s="1003">
        <f>AC61+AC62</f>
        <v>0</v>
      </c>
      <c r="AD60" s="1003">
        <f>AD61+AD62</f>
        <v>0</v>
      </c>
      <c r="AE60" s="1003">
        <f>AE61+AE62</f>
        <v>0</v>
      </c>
      <c r="AF60" s="1003">
        <f>AF61+AF62</f>
        <v>0</v>
      </c>
      <c r="AG60" s="1001">
        <f>AH60+AI60+AJ60+AK60</f>
        <v>0</v>
      </c>
      <c r="AH60" s="1003">
        <f>AH61+AH62</f>
        <v>0</v>
      </c>
      <c r="AI60" s="1003">
        <f>AI61+AI62</f>
        <v>0</v>
      </c>
      <c r="AJ60" s="1003">
        <f>AJ61+AJ62</f>
        <v>0</v>
      </c>
      <c r="AK60" s="1003">
        <f>AK61+AK62</f>
        <v>0</v>
      </c>
      <c r="AL60" s="1001">
        <f>AM60+AN60+AO60+AP60</f>
        <v>0</v>
      </c>
      <c r="AM60" s="1003">
        <f>AM61+AM62</f>
        <v>0</v>
      </c>
      <c r="AN60" s="1003">
        <f>AN61+AN62</f>
        <v>0</v>
      </c>
      <c r="AO60" s="1003">
        <f>AO61+AO62</f>
        <v>0</v>
      </c>
      <c r="AP60" s="1003">
        <f>AP61+AP62</f>
        <v>0</v>
      </c>
      <c r="AQ60" s="1001">
        <f>AR60+AS60+AT60+AU60</f>
        <v>0</v>
      </c>
      <c r="AR60" s="1003">
        <f>AR61+AR62</f>
        <v>0</v>
      </c>
      <c r="AS60" s="1003">
        <f>AS61+AS62</f>
        <v>0</v>
      </c>
      <c r="AT60" s="1003">
        <f>AT61+AT62</f>
        <v>0</v>
      </c>
      <c r="AU60" s="1003">
        <f>AU61+AU62</f>
        <v>0</v>
      </c>
      <c r="AV60" s="1001">
        <f>AW60+AX60+AY60+AZ60</f>
        <v>0</v>
      </c>
      <c r="AW60" s="1003">
        <f>AW61+AW62</f>
        <v>0</v>
      </c>
      <c r="AX60" s="1003">
        <f>AX61+AX62</f>
        <v>0</v>
      </c>
      <c r="AY60" s="1003">
        <f>AY61+AY62</f>
        <v>0</v>
      </c>
      <c r="AZ60" s="1003">
        <f>AZ61+AZ62</f>
        <v>0</v>
      </c>
      <c r="BA60" s="1001">
        <f>BB60+BC60+BD60+BE60</f>
        <v>0</v>
      </c>
      <c r="BB60" s="1003">
        <f>BB61+BB62</f>
        <v>0</v>
      </c>
      <c r="BC60" s="1003">
        <f>BC61+BC62</f>
        <v>0</v>
      </c>
      <c r="BD60" s="1003">
        <f>BD61+BD62</f>
        <v>0</v>
      </c>
      <c r="BE60" s="1003">
        <f>BE61+BE62</f>
        <v>0</v>
      </c>
      <c r="BF60" s="1001">
        <f>BG60+BH60+BI60+BJ60</f>
        <v>0</v>
      </c>
      <c r="BG60" s="1003">
        <f>BG61+BG62</f>
        <v>0</v>
      </c>
      <c r="BH60" s="1003">
        <f>BH61+BH62</f>
        <v>0</v>
      </c>
      <c r="BI60" s="1003">
        <f>BI61+BI62</f>
        <v>0</v>
      </c>
      <c r="BJ60" s="1003">
        <f>BJ61+BJ62</f>
        <v>0</v>
      </c>
      <c r="BK60" s="1001">
        <f>BL60+BM60+BN60+BO60</f>
        <v>0</v>
      </c>
      <c r="BL60" s="1003">
        <f>BL61+BL62</f>
        <v>0</v>
      </c>
      <c r="BM60" s="1003">
        <f>BM61+BM62</f>
        <v>0</v>
      </c>
      <c r="BN60" s="1003">
        <f>BN61+BN62</f>
        <v>0</v>
      </c>
      <c r="BO60" s="1003">
        <f>BO61+BO62</f>
        <v>0</v>
      </c>
    </row>
    <row r="61" spans="1:67" ht="16.5" thickBot="1">
      <c r="A61" s="999"/>
      <c r="B61" s="1000" t="s">
        <v>587</v>
      </c>
      <c r="C61" s="1001">
        <f>D61+E61+F61+G61</f>
        <v>0</v>
      </c>
      <c r="D61" s="1003">
        <f>D48+D51+D54+D57</f>
        <v>0</v>
      </c>
      <c r="E61" s="1003">
        <f aca="true" t="shared" si="21" ref="E61:G62">E48+E51+E54+E57</f>
        <v>0</v>
      </c>
      <c r="F61" s="1003">
        <f t="shared" si="21"/>
        <v>0</v>
      </c>
      <c r="G61" s="1003">
        <f t="shared" si="21"/>
        <v>0</v>
      </c>
      <c r="H61" s="1001">
        <f>I61+J61+K61+L61</f>
        <v>0</v>
      </c>
      <c r="I61" s="1003">
        <f>I48+I51+I54+I57</f>
        <v>0</v>
      </c>
      <c r="J61" s="1003">
        <f aca="true" t="shared" si="22" ref="J61:L62">J48+J51+J54+J57</f>
        <v>0</v>
      </c>
      <c r="K61" s="1003">
        <f t="shared" si="22"/>
        <v>0</v>
      </c>
      <c r="L61" s="1003">
        <f t="shared" si="22"/>
        <v>0</v>
      </c>
      <c r="M61" s="1001">
        <f>N61+O61+P61+Q61</f>
        <v>0</v>
      </c>
      <c r="N61" s="1003">
        <f>N48+N51+N54+N57</f>
        <v>0</v>
      </c>
      <c r="O61" s="1003">
        <f aca="true" t="shared" si="23" ref="O61:Q62">O48+O51+O54+O57</f>
        <v>0</v>
      </c>
      <c r="P61" s="1003">
        <f t="shared" si="23"/>
        <v>0</v>
      </c>
      <c r="Q61" s="1003">
        <f t="shared" si="23"/>
        <v>0</v>
      </c>
      <c r="R61" s="1001">
        <f>S61+T61+U61+V61</f>
        <v>0</v>
      </c>
      <c r="S61" s="1003">
        <f>S48+S51+S54+S57</f>
        <v>0</v>
      </c>
      <c r="T61" s="1003">
        <f aca="true" t="shared" si="24" ref="T61:V62">T48+T51+T54+T57</f>
        <v>0</v>
      </c>
      <c r="U61" s="1003">
        <f t="shared" si="24"/>
        <v>0</v>
      </c>
      <c r="V61" s="1003">
        <f t="shared" si="24"/>
        <v>0</v>
      </c>
      <c r="W61" s="1001">
        <f>X61+Y61+Z61+AA61</f>
        <v>0</v>
      </c>
      <c r="X61" s="1003">
        <f>X48+X51+X54+X57</f>
        <v>0</v>
      </c>
      <c r="Y61" s="1003">
        <f aca="true" t="shared" si="25" ref="Y61:AA62">Y48+Y51+Y54+Y57</f>
        <v>0</v>
      </c>
      <c r="Z61" s="1003">
        <f t="shared" si="25"/>
        <v>0</v>
      </c>
      <c r="AA61" s="1003">
        <f t="shared" si="25"/>
        <v>0</v>
      </c>
      <c r="AB61" s="1001">
        <f>AC61+AD61+AE61+AF61</f>
        <v>0</v>
      </c>
      <c r="AC61" s="1003">
        <f>AC48+AC51+AC54+AC57</f>
        <v>0</v>
      </c>
      <c r="AD61" s="1003">
        <f aca="true" t="shared" si="26" ref="AD61:AF62">AD48+AD51+AD54+AD57</f>
        <v>0</v>
      </c>
      <c r="AE61" s="1003">
        <f t="shared" si="26"/>
        <v>0</v>
      </c>
      <c r="AF61" s="1003">
        <f t="shared" si="26"/>
        <v>0</v>
      </c>
      <c r="AG61" s="1001">
        <f>AH61+AI61+AJ61+AK61</f>
        <v>0</v>
      </c>
      <c r="AH61" s="1003">
        <f>AH48+AH51+AH54+AH57</f>
        <v>0</v>
      </c>
      <c r="AI61" s="1003">
        <f aca="true" t="shared" si="27" ref="AI61:AK62">AI48+AI51+AI54+AI57</f>
        <v>0</v>
      </c>
      <c r="AJ61" s="1003">
        <f t="shared" si="27"/>
        <v>0</v>
      </c>
      <c r="AK61" s="1003">
        <f t="shared" si="27"/>
        <v>0</v>
      </c>
      <c r="AL61" s="1001">
        <f>AM61+AN61+AO61+AP61</f>
        <v>0</v>
      </c>
      <c r="AM61" s="1003">
        <f>AM48+AM51+AM54+AM57</f>
        <v>0</v>
      </c>
      <c r="AN61" s="1003">
        <f aca="true" t="shared" si="28" ref="AN61:AP62">AN48+AN51+AN54+AN57</f>
        <v>0</v>
      </c>
      <c r="AO61" s="1003">
        <f t="shared" si="28"/>
        <v>0</v>
      </c>
      <c r="AP61" s="1003">
        <f t="shared" si="28"/>
        <v>0</v>
      </c>
      <c r="AQ61" s="1001">
        <f>AR61+AS61+AT61+AU61</f>
        <v>0</v>
      </c>
      <c r="AR61" s="1003">
        <f>AR48+AR51+AR54+AR57</f>
        <v>0</v>
      </c>
      <c r="AS61" s="1003">
        <f aca="true" t="shared" si="29" ref="AS61:AU62">AS48+AS51+AS54+AS57</f>
        <v>0</v>
      </c>
      <c r="AT61" s="1003">
        <f t="shared" si="29"/>
        <v>0</v>
      </c>
      <c r="AU61" s="1003">
        <f t="shared" si="29"/>
        <v>0</v>
      </c>
      <c r="AV61" s="1001">
        <f>AW61+AX61+AY61+AZ61</f>
        <v>0</v>
      </c>
      <c r="AW61" s="1003">
        <f>AW48+AW51+AW54+AW57</f>
        <v>0</v>
      </c>
      <c r="AX61" s="1003">
        <f aca="true" t="shared" si="30" ref="AX61:AZ62">AX48+AX51+AX54+AX57</f>
        <v>0</v>
      </c>
      <c r="AY61" s="1003">
        <f t="shared" si="30"/>
        <v>0</v>
      </c>
      <c r="AZ61" s="1003">
        <f t="shared" si="30"/>
        <v>0</v>
      </c>
      <c r="BA61" s="1001">
        <f>BB61+BC61+BD61+BE61</f>
        <v>0</v>
      </c>
      <c r="BB61" s="1003">
        <f aca="true" t="shared" si="31" ref="BB61:BE62">BB48+BB51+BB54+BB57</f>
        <v>0</v>
      </c>
      <c r="BC61" s="1003">
        <f t="shared" si="31"/>
        <v>0</v>
      </c>
      <c r="BD61" s="1003">
        <f t="shared" si="31"/>
        <v>0</v>
      </c>
      <c r="BE61" s="1003">
        <f t="shared" si="31"/>
        <v>0</v>
      </c>
      <c r="BF61" s="1001">
        <f>BG61+BH61+BI61+BJ61</f>
        <v>0</v>
      </c>
      <c r="BG61" s="1003">
        <f aca="true" t="shared" si="32" ref="BG61:BJ62">BG48+BG51+BG54+BG57</f>
        <v>0</v>
      </c>
      <c r="BH61" s="1003">
        <f t="shared" si="32"/>
        <v>0</v>
      </c>
      <c r="BI61" s="1003">
        <f t="shared" si="32"/>
        <v>0</v>
      </c>
      <c r="BJ61" s="1003">
        <f t="shared" si="32"/>
        <v>0</v>
      </c>
      <c r="BK61" s="1001">
        <f>BL61+BM61+BN61+BO61</f>
        <v>0</v>
      </c>
      <c r="BL61" s="1003">
        <f aca="true" t="shared" si="33" ref="BL61:BO62">BL48+BL51+BL54+BL57</f>
        <v>0</v>
      </c>
      <c r="BM61" s="1003">
        <f t="shared" si="33"/>
        <v>0</v>
      </c>
      <c r="BN61" s="1003">
        <f t="shared" si="33"/>
        <v>0</v>
      </c>
      <c r="BO61" s="1003">
        <f t="shared" si="33"/>
        <v>0</v>
      </c>
    </row>
    <row r="62" spans="1:67" ht="16.5" thickBot="1">
      <c r="A62" s="999"/>
      <c r="B62" s="1000" t="s">
        <v>588</v>
      </c>
      <c r="C62" s="1001">
        <f>D62+E62+F62+G62</f>
        <v>0</v>
      </c>
      <c r="D62" s="1003">
        <f>D49+D52+D55+D58</f>
        <v>0</v>
      </c>
      <c r="E62" s="1003">
        <f t="shared" si="21"/>
        <v>0</v>
      </c>
      <c r="F62" s="1003">
        <f t="shared" si="21"/>
        <v>0</v>
      </c>
      <c r="G62" s="1003">
        <f t="shared" si="21"/>
        <v>0</v>
      </c>
      <c r="H62" s="1001">
        <f>I62+J62+K62+L62</f>
        <v>0</v>
      </c>
      <c r="I62" s="1003">
        <f>I49+I52+I55+I58</f>
        <v>0</v>
      </c>
      <c r="J62" s="1003">
        <f t="shared" si="22"/>
        <v>0</v>
      </c>
      <c r="K62" s="1003">
        <f t="shared" si="22"/>
        <v>0</v>
      </c>
      <c r="L62" s="1003">
        <f t="shared" si="22"/>
        <v>0</v>
      </c>
      <c r="M62" s="1001">
        <f>N62+O62+P62+Q62</f>
        <v>0</v>
      </c>
      <c r="N62" s="1003">
        <f>N49+N52+N55+N58</f>
        <v>0</v>
      </c>
      <c r="O62" s="1003">
        <f t="shared" si="23"/>
        <v>0</v>
      </c>
      <c r="P62" s="1003">
        <f t="shared" si="23"/>
        <v>0</v>
      </c>
      <c r="Q62" s="1003">
        <f t="shared" si="23"/>
        <v>0</v>
      </c>
      <c r="R62" s="1001">
        <f>S62+T62+U62+V62</f>
        <v>0</v>
      </c>
      <c r="S62" s="1003">
        <f>S49+S52+S55+S58</f>
        <v>0</v>
      </c>
      <c r="T62" s="1003">
        <f t="shared" si="24"/>
        <v>0</v>
      </c>
      <c r="U62" s="1003">
        <f t="shared" si="24"/>
        <v>0</v>
      </c>
      <c r="V62" s="1003">
        <f t="shared" si="24"/>
        <v>0</v>
      </c>
      <c r="W62" s="1001">
        <f>X62+Y62+Z62+AA62</f>
        <v>0</v>
      </c>
      <c r="X62" s="1003">
        <f>X49+X52+X55+X58</f>
        <v>0</v>
      </c>
      <c r="Y62" s="1003">
        <f t="shared" si="25"/>
        <v>0</v>
      </c>
      <c r="Z62" s="1003">
        <f t="shared" si="25"/>
        <v>0</v>
      </c>
      <c r="AA62" s="1003">
        <f t="shared" si="25"/>
        <v>0</v>
      </c>
      <c r="AB62" s="1001">
        <f>AC62+AD62+AE62+AF62</f>
        <v>0</v>
      </c>
      <c r="AC62" s="1003">
        <f>AC49+AC52+AC55+AC58</f>
        <v>0</v>
      </c>
      <c r="AD62" s="1003">
        <f t="shared" si="26"/>
        <v>0</v>
      </c>
      <c r="AE62" s="1003">
        <f t="shared" si="26"/>
        <v>0</v>
      </c>
      <c r="AF62" s="1003">
        <f t="shared" si="26"/>
        <v>0</v>
      </c>
      <c r="AG62" s="1001">
        <f>AH62+AI62+AJ62+AK62</f>
        <v>0</v>
      </c>
      <c r="AH62" s="1003">
        <f>AH49+AH52+AH55+AH58</f>
        <v>0</v>
      </c>
      <c r="AI62" s="1003">
        <f t="shared" si="27"/>
        <v>0</v>
      </c>
      <c r="AJ62" s="1003">
        <f t="shared" si="27"/>
        <v>0</v>
      </c>
      <c r="AK62" s="1003">
        <f t="shared" si="27"/>
        <v>0</v>
      </c>
      <c r="AL62" s="1001">
        <f>AM62+AN62+AO62+AP62</f>
        <v>0</v>
      </c>
      <c r="AM62" s="1003">
        <f>AM49+AM52+AM55+AM58</f>
        <v>0</v>
      </c>
      <c r="AN62" s="1003">
        <f t="shared" si="28"/>
        <v>0</v>
      </c>
      <c r="AO62" s="1003">
        <f t="shared" si="28"/>
        <v>0</v>
      </c>
      <c r="AP62" s="1003">
        <f t="shared" si="28"/>
        <v>0</v>
      </c>
      <c r="AQ62" s="1001">
        <f>AR62+AS62+AT62+AU62</f>
        <v>0</v>
      </c>
      <c r="AR62" s="1003">
        <f>AR49+AR52+AR55+AR58</f>
        <v>0</v>
      </c>
      <c r="AS62" s="1003">
        <f t="shared" si="29"/>
        <v>0</v>
      </c>
      <c r="AT62" s="1003">
        <f t="shared" si="29"/>
        <v>0</v>
      </c>
      <c r="AU62" s="1003">
        <f t="shared" si="29"/>
        <v>0</v>
      </c>
      <c r="AV62" s="1001">
        <f>AW62+AX62+AY62+AZ62</f>
        <v>0</v>
      </c>
      <c r="AW62" s="1003">
        <f>AW49+AW52+AW55+AW58</f>
        <v>0</v>
      </c>
      <c r="AX62" s="1003">
        <f t="shared" si="30"/>
        <v>0</v>
      </c>
      <c r="AY62" s="1003">
        <f t="shared" si="30"/>
        <v>0</v>
      </c>
      <c r="AZ62" s="1003">
        <f t="shared" si="30"/>
        <v>0</v>
      </c>
      <c r="BA62" s="1001">
        <f>BB62+BC62+BD62+BE62</f>
        <v>0</v>
      </c>
      <c r="BB62" s="1003">
        <f t="shared" si="31"/>
        <v>0</v>
      </c>
      <c r="BC62" s="1003">
        <f t="shared" si="31"/>
        <v>0</v>
      </c>
      <c r="BD62" s="1003">
        <f t="shared" si="31"/>
        <v>0</v>
      </c>
      <c r="BE62" s="1003">
        <f t="shared" si="31"/>
        <v>0</v>
      </c>
      <c r="BF62" s="1001">
        <f>BG62+BH62+BI62+BJ62</f>
        <v>0</v>
      </c>
      <c r="BG62" s="1003">
        <f t="shared" si="32"/>
        <v>0</v>
      </c>
      <c r="BH62" s="1003">
        <f t="shared" si="32"/>
        <v>0</v>
      </c>
      <c r="BI62" s="1003">
        <f t="shared" si="32"/>
        <v>0</v>
      </c>
      <c r="BJ62" s="1003">
        <f t="shared" si="32"/>
        <v>0</v>
      </c>
      <c r="BK62" s="1001">
        <f>BL62+BM62+BN62+BO62</f>
        <v>0</v>
      </c>
      <c r="BL62" s="1003">
        <f t="shared" si="33"/>
        <v>0</v>
      </c>
      <c r="BM62" s="1003">
        <f t="shared" si="33"/>
        <v>0</v>
      </c>
      <c r="BN62" s="1003">
        <f t="shared" si="33"/>
        <v>0</v>
      </c>
      <c r="BO62" s="1003">
        <f t="shared" si="33"/>
        <v>0</v>
      </c>
    </row>
  </sheetData>
  <sheetProtection password="D8BF" sheet="1" objects="1"/>
  <protectedRanges>
    <protectedRange sqref="O11 Q11:Q12 N14:Q17 N20:Q20 AN11 AP11:AP12 AM14:AP17 AM20:AP20 AM22:AP24 AS11 AU11:AU12 AR14:AU17 AR20:AU20 N22:Q24 AR22:AU24 E11 G11:G12 D14:G17 D20:G20 D22:G24 AX11 AZ11:AZ12 AW14:AZ17 AW20:AZ20 AW22:AZ24 Y11 AA11:AA12 X14:AA17 X20:AA20 X22:AA24 AD11 AF11:AF12 AC14:AF17 AC20:AF20 AC22:AF24 AI11 AK11:AK12 AH14:AK17 AH20:AK20 AH22:AK24 T11 V11:V12 S14:V17 S20:V20 S22:V24 J11 L11:L12 I14:L17 I20:L20 I22:L24 BC11 BE11:BE12 BB14:BE17 BB20:BE20 BB22:BE24 BH11 BJ11:BJ12 BG14:BJ17 BG20:BJ20 BG22:BJ24 BM11 BO11:BO12 BL14:BO17 BL20:BO20 BL22:BO24" name="Диапазон1"/>
    <protectedRange sqref="A31:B34 A39:B42" name="Диапазон1_2"/>
    <protectedRange sqref="A47:B49" name="Диапазон1_1"/>
  </protectedRanges>
  <mergeCells count="17">
    <mergeCell ref="A3:AZ3"/>
    <mergeCell ref="AG5:AK5"/>
    <mergeCell ref="AL5:AP5"/>
    <mergeCell ref="R5:V5"/>
    <mergeCell ref="AV5:AZ5"/>
    <mergeCell ref="C5:G5"/>
    <mergeCell ref="M5:Q5"/>
    <mergeCell ref="A5:A6"/>
    <mergeCell ref="B5:B6"/>
    <mergeCell ref="AQ5:AU5"/>
    <mergeCell ref="BA5:BE5"/>
    <mergeCell ref="BF5:BJ5"/>
    <mergeCell ref="BK5:BO5"/>
    <mergeCell ref="A59:B59"/>
    <mergeCell ref="W5:AA5"/>
    <mergeCell ref="AB5:AF5"/>
    <mergeCell ref="H5:L5"/>
  </mergeCells>
  <hyperlinks>
    <hyperlink ref="B34" location="'Баланс мощности'!A1" display="Добавить"/>
    <hyperlink ref="B42" location="'Баланс мощности'!A1" display="Добавить"/>
    <hyperlink ref="A59:B59" location="'Баланс энергии'!A36" display="Добавить"/>
  </hyperlinks>
  <printOptions/>
  <pageMargins left="0.5511811023622047" right="0.5511811023622047" top="0.5905511811023623" bottom="0.5905511811023623" header="0.5118110236220472" footer="0.5118110236220472"/>
  <pageSetup fitToWidth="5" horizontalDpi="600" verticalDpi="600" orientation="landscape" paperSize="9" scale="51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R87"/>
  <sheetViews>
    <sheetView view="pageBreakPreview" zoomScale="80" zoomScaleNormal="75" zoomScaleSheetLayoutView="80" zoomScalePageLayoutView="0" workbookViewId="0" topLeftCell="A1">
      <pane xSplit="5" ySplit="8" topLeftCell="F42" activePane="bottomRight" state="frozen"/>
      <selection pane="topLeft" activeCell="K32" sqref="K32"/>
      <selection pane="topRight" activeCell="K32" sqref="K32"/>
      <selection pane="bottomLeft" activeCell="K32" sqref="K32"/>
      <selection pane="bottomRight" activeCell="K44" sqref="K44"/>
    </sheetView>
  </sheetViews>
  <sheetFormatPr defaultColWidth="9.00390625" defaultRowHeight="12.75" outlineLevelCol="1"/>
  <cols>
    <col min="1" max="1" width="7.25390625" style="256" customWidth="1"/>
    <col min="2" max="2" width="8.25390625" style="8" customWidth="1"/>
    <col min="3" max="3" width="7.625" style="8" customWidth="1"/>
    <col min="4" max="4" width="9.375" style="212" customWidth="1"/>
    <col min="5" max="5" width="26.25390625" style="8" customWidth="1"/>
    <col min="6" max="6" width="13.25390625" style="8" customWidth="1"/>
    <col min="7" max="7" width="8.125" style="8" customWidth="1"/>
    <col min="8" max="8" width="11.375" style="8" customWidth="1"/>
    <col min="9" max="16" width="9.125" style="8" customWidth="1"/>
    <col min="17" max="18" width="0" style="8" hidden="1" customWidth="1" outlineLevel="1"/>
    <col min="19" max="19" width="9.125" style="8" customWidth="1" collapsed="1"/>
    <col min="20" max="16384" width="9.125" style="8" customWidth="1"/>
  </cols>
  <sheetData>
    <row r="1" spans="8:15" ht="12.75">
      <c r="H1" s="139"/>
      <c r="O1" s="139" t="s">
        <v>302</v>
      </c>
    </row>
    <row r="2" spans="4:8" ht="12.75">
      <c r="D2" s="8"/>
      <c r="H2" s="257"/>
    </row>
    <row r="3" spans="1:16" ht="63" customHeight="1">
      <c r="A3" s="1129" t="s">
        <v>454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</row>
    <row r="4" spans="4:8" ht="13.5" thickBot="1">
      <c r="D4" s="8"/>
      <c r="H4" s="100"/>
    </row>
    <row r="5" spans="1:18" ht="70.5" customHeight="1">
      <c r="A5" s="1178" t="s">
        <v>59</v>
      </c>
      <c r="B5" s="1176" t="s">
        <v>99</v>
      </c>
      <c r="C5" s="1176" t="s">
        <v>181</v>
      </c>
      <c r="D5" s="1176" t="s">
        <v>100</v>
      </c>
      <c r="E5" s="1130" t="s">
        <v>31</v>
      </c>
      <c r="F5" s="258" t="s">
        <v>101</v>
      </c>
      <c r="G5" s="526" t="s">
        <v>102</v>
      </c>
      <c r="H5" s="261" t="s">
        <v>103</v>
      </c>
      <c r="I5" s="258" t="s">
        <v>202</v>
      </c>
      <c r="J5" s="261" t="s">
        <v>103</v>
      </c>
      <c r="K5" s="258" t="s">
        <v>202</v>
      </c>
      <c r="L5" s="261" t="s">
        <v>103</v>
      </c>
      <c r="M5" s="258" t="s">
        <v>102</v>
      </c>
      <c r="N5" s="261" t="s">
        <v>103</v>
      </c>
      <c r="O5" s="258" t="s">
        <v>102</v>
      </c>
      <c r="P5" s="261" t="s">
        <v>103</v>
      </c>
      <c r="Q5" s="258" t="s">
        <v>102</v>
      </c>
      <c r="R5" s="261" t="s">
        <v>103</v>
      </c>
    </row>
    <row r="6" spans="1:18" s="7" customFormat="1" ht="16.5" thickBot="1">
      <c r="A6" s="1179"/>
      <c r="B6" s="1177"/>
      <c r="C6" s="1177"/>
      <c r="D6" s="1177"/>
      <c r="E6" s="1131"/>
      <c r="F6" s="594" t="s">
        <v>104</v>
      </c>
      <c r="G6" s="595" t="s">
        <v>41</v>
      </c>
      <c r="H6" s="596" t="s">
        <v>105</v>
      </c>
      <c r="I6" s="594" t="s">
        <v>135</v>
      </c>
      <c r="J6" s="596" t="s">
        <v>105</v>
      </c>
      <c r="K6" s="594" t="s">
        <v>135</v>
      </c>
      <c r="L6" s="596" t="s">
        <v>105</v>
      </c>
      <c r="M6" s="597" t="s">
        <v>41</v>
      </c>
      <c r="N6" s="596" t="s">
        <v>105</v>
      </c>
      <c r="O6" s="597" t="s">
        <v>41</v>
      </c>
      <c r="P6" s="596" t="s">
        <v>105</v>
      </c>
      <c r="Q6" s="597" t="s">
        <v>41</v>
      </c>
      <c r="R6" s="596" t="s">
        <v>105</v>
      </c>
    </row>
    <row r="7" spans="1:18" s="7" customFormat="1" ht="27.75" customHeight="1" thickBot="1">
      <c r="A7" s="598"/>
      <c r="B7" s="599"/>
      <c r="C7" s="599"/>
      <c r="D7" s="599"/>
      <c r="E7" s="599"/>
      <c r="F7" s="599"/>
      <c r="G7" s="1123" t="s">
        <v>428</v>
      </c>
      <c r="H7" s="1175"/>
      <c r="I7" s="1147" t="s">
        <v>453</v>
      </c>
      <c r="J7" s="1143"/>
      <c r="K7" s="1180" t="s">
        <v>451</v>
      </c>
      <c r="L7" s="1175"/>
      <c r="M7" s="1147" t="s">
        <v>309</v>
      </c>
      <c r="N7" s="1143"/>
      <c r="O7" s="1147" t="s">
        <v>629</v>
      </c>
      <c r="P7" s="1143"/>
      <c r="Q7" s="1147" t="s">
        <v>628</v>
      </c>
      <c r="R7" s="1143"/>
    </row>
    <row r="8" spans="1:18" s="7" customFormat="1" ht="16.5" thickBot="1">
      <c r="A8" s="33">
        <v>1</v>
      </c>
      <c r="B8" s="34">
        <f>+A8+1</f>
        <v>2</v>
      </c>
      <c r="C8" s="34">
        <f>+B8+1</f>
        <v>3</v>
      </c>
      <c r="D8" s="34">
        <f>+C8+1</f>
        <v>4</v>
      </c>
      <c r="E8" s="34">
        <v>5</v>
      </c>
      <c r="F8" s="34">
        <v>6</v>
      </c>
      <c r="G8" s="527">
        <v>9</v>
      </c>
      <c r="H8" s="35">
        <v>10</v>
      </c>
      <c r="I8" s="34">
        <v>11</v>
      </c>
      <c r="J8" s="35">
        <v>12</v>
      </c>
      <c r="K8" s="149">
        <v>13</v>
      </c>
      <c r="L8" s="149">
        <v>14</v>
      </c>
      <c r="M8" s="34">
        <v>15</v>
      </c>
      <c r="N8" s="35">
        <v>16</v>
      </c>
      <c r="O8" s="34">
        <v>17</v>
      </c>
      <c r="P8" s="35">
        <v>18</v>
      </c>
      <c r="Q8" s="604">
        <v>19</v>
      </c>
      <c r="R8" s="607">
        <v>20</v>
      </c>
    </row>
    <row r="9" spans="1:18" ht="12.75" customHeight="1">
      <c r="A9" s="1183" t="s">
        <v>51</v>
      </c>
      <c r="B9" s="286">
        <v>1150</v>
      </c>
      <c r="C9" s="287" t="s">
        <v>106</v>
      </c>
      <c r="D9" s="262" t="s">
        <v>107</v>
      </c>
      <c r="E9" s="288" t="s">
        <v>182</v>
      </c>
      <c r="F9" s="532">
        <v>800</v>
      </c>
      <c r="G9" s="354"/>
      <c r="H9" s="537">
        <f aca="true" t="shared" si="0" ref="H9:H28">F9*G9/100</f>
        <v>0</v>
      </c>
      <c r="I9" s="264"/>
      <c r="J9" s="537">
        <f aca="true" t="shared" si="1" ref="J9:J28">F9*I9/100</f>
        <v>0</v>
      </c>
      <c r="K9" s="266"/>
      <c r="L9" s="600">
        <f>K9*F9/100</f>
        <v>0</v>
      </c>
      <c r="M9" s="266"/>
      <c r="N9" s="537">
        <f aca="true" t="shared" si="2" ref="N9:N28">F9*M9/100</f>
        <v>0</v>
      </c>
      <c r="O9" s="264"/>
      <c r="P9" s="265">
        <f aca="true" t="shared" si="3" ref="P9:P28">F9*O9/100</f>
        <v>0</v>
      </c>
      <c r="Q9" s="264"/>
      <c r="R9" s="265">
        <f aca="true" t="shared" si="4" ref="R9:R28">H9*Q9/100</f>
        <v>0</v>
      </c>
    </row>
    <row r="10" spans="1:18" s="7" customFormat="1" ht="15.75">
      <c r="A10" s="1181"/>
      <c r="B10" s="289">
        <v>750</v>
      </c>
      <c r="C10" s="187">
        <v>1</v>
      </c>
      <c r="D10" s="187" t="s">
        <v>107</v>
      </c>
      <c r="E10" s="288" t="s">
        <v>183</v>
      </c>
      <c r="F10" s="533">
        <v>600</v>
      </c>
      <c r="G10" s="355"/>
      <c r="H10" s="361">
        <f t="shared" si="0"/>
        <v>0</v>
      </c>
      <c r="I10" s="269"/>
      <c r="J10" s="361">
        <f t="shared" si="1"/>
        <v>0</v>
      </c>
      <c r="K10" s="271"/>
      <c r="L10" s="547">
        <f aca="true" t="shared" si="5" ref="L10:L28">K10*F10/100</f>
        <v>0</v>
      </c>
      <c r="M10" s="271"/>
      <c r="N10" s="361">
        <f t="shared" si="2"/>
        <v>0</v>
      </c>
      <c r="O10" s="269"/>
      <c r="P10" s="270">
        <f t="shared" si="3"/>
        <v>0</v>
      </c>
      <c r="Q10" s="269"/>
      <c r="R10" s="270">
        <f t="shared" si="4"/>
        <v>0</v>
      </c>
    </row>
    <row r="11" spans="1:18" s="7" customFormat="1" ht="26.25">
      <c r="A11" s="1181"/>
      <c r="B11" s="1184" t="s">
        <v>184</v>
      </c>
      <c r="C11" s="1127">
        <v>1</v>
      </c>
      <c r="D11" s="187" t="s">
        <v>107</v>
      </c>
      <c r="E11" s="288" t="s">
        <v>185</v>
      </c>
      <c r="F11" s="533">
        <v>400</v>
      </c>
      <c r="G11" s="355"/>
      <c r="H11" s="361">
        <f t="shared" si="0"/>
        <v>0</v>
      </c>
      <c r="I11" s="269"/>
      <c r="J11" s="361">
        <f t="shared" si="1"/>
        <v>0</v>
      </c>
      <c r="K11" s="271"/>
      <c r="L11" s="547">
        <f t="shared" si="5"/>
        <v>0</v>
      </c>
      <c r="M11" s="271"/>
      <c r="N11" s="361">
        <f t="shared" si="2"/>
        <v>0</v>
      </c>
      <c r="O11" s="269"/>
      <c r="P11" s="270">
        <f t="shared" si="3"/>
        <v>0</v>
      </c>
      <c r="Q11" s="269"/>
      <c r="R11" s="270">
        <f t="shared" si="4"/>
        <v>0</v>
      </c>
    </row>
    <row r="12" spans="1:18" s="7" customFormat="1" ht="15.75">
      <c r="A12" s="1181"/>
      <c r="B12" s="1185"/>
      <c r="C12" s="1127"/>
      <c r="D12" s="187" t="s">
        <v>108</v>
      </c>
      <c r="E12" s="288" t="s">
        <v>186</v>
      </c>
      <c r="F12" s="533">
        <v>300</v>
      </c>
      <c r="G12" s="355"/>
      <c r="H12" s="361">
        <f t="shared" si="0"/>
        <v>0</v>
      </c>
      <c r="I12" s="269"/>
      <c r="J12" s="361">
        <f t="shared" si="1"/>
        <v>0</v>
      </c>
      <c r="K12" s="271"/>
      <c r="L12" s="547">
        <f t="shared" si="5"/>
        <v>0</v>
      </c>
      <c r="M12" s="271"/>
      <c r="N12" s="361">
        <f t="shared" si="2"/>
        <v>0</v>
      </c>
      <c r="O12" s="269"/>
      <c r="P12" s="270">
        <f t="shared" si="3"/>
        <v>0</v>
      </c>
      <c r="Q12" s="269"/>
      <c r="R12" s="270">
        <f t="shared" si="4"/>
        <v>0</v>
      </c>
    </row>
    <row r="13" spans="1:18" s="7" customFormat="1" ht="15.75">
      <c r="A13" s="1181"/>
      <c r="B13" s="1128">
        <v>330</v>
      </c>
      <c r="C13" s="1127">
        <v>1</v>
      </c>
      <c r="D13" s="187" t="s">
        <v>107</v>
      </c>
      <c r="E13" s="288" t="s">
        <v>187</v>
      </c>
      <c r="F13" s="533">
        <v>230</v>
      </c>
      <c r="G13" s="355"/>
      <c r="H13" s="361">
        <f t="shared" si="0"/>
        <v>0</v>
      </c>
      <c r="I13" s="269"/>
      <c r="J13" s="361">
        <f t="shared" si="1"/>
        <v>0</v>
      </c>
      <c r="K13" s="271"/>
      <c r="L13" s="547">
        <f t="shared" si="5"/>
        <v>0</v>
      </c>
      <c r="M13" s="271"/>
      <c r="N13" s="361">
        <f t="shared" si="2"/>
        <v>0</v>
      </c>
      <c r="O13" s="269"/>
      <c r="P13" s="270">
        <f t="shared" si="3"/>
        <v>0</v>
      </c>
      <c r="Q13" s="269"/>
      <c r="R13" s="270">
        <f t="shared" si="4"/>
        <v>0</v>
      </c>
    </row>
    <row r="14" spans="1:18" s="7" customFormat="1" ht="15.75">
      <c r="A14" s="1181"/>
      <c r="B14" s="1128"/>
      <c r="C14" s="1127"/>
      <c r="D14" s="187" t="s">
        <v>108</v>
      </c>
      <c r="E14" s="288" t="s">
        <v>188</v>
      </c>
      <c r="F14" s="533">
        <v>170</v>
      </c>
      <c r="G14" s="355"/>
      <c r="H14" s="361">
        <f t="shared" si="0"/>
        <v>0</v>
      </c>
      <c r="I14" s="269"/>
      <c r="J14" s="361">
        <f t="shared" si="1"/>
        <v>0</v>
      </c>
      <c r="K14" s="271"/>
      <c r="L14" s="547">
        <f t="shared" si="5"/>
        <v>0</v>
      </c>
      <c r="M14" s="271"/>
      <c r="N14" s="361">
        <f t="shared" si="2"/>
        <v>0</v>
      </c>
      <c r="O14" s="269"/>
      <c r="P14" s="270">
        <f t="shared" si="3"/>
        <v>0</v>
      </c>
      <c r="Q14" s="269"/>
      <c r="R14" s="270">
        <f t="shared" si="4"/>
        <v>0</v>
      </c>
    </row>
    <row r="15" spans="1:18" s="7" customFormat="1" ht="15.75">
      <c r="A15" s="1181"/>
      <c r="B15" s="1128"/>
      <c r="C15" s="1127">
        <v>2</v>
      </c>
      <c r="D15" s="187" t="s">
        <v>107</v>
      </c>
      <c r="E15" s="288" t="s">
        <v>189</v>
      </c>
      <c r="F15" s="533">
        <v>290</v>
      </c>
      <c r="G15" s="355"/>
      <c r="H15" s="361">
        <f t="shared" si="0"/>
        <v>0</v>
      </c>
      <c r="I15" s="269"/>
      <c r="J15" s="361">
        <f t="shared" si="1"/>
        <v>0</v>
      </c>
      <c r="K15" s="271"/>
      <c r="L15" s="547">
        <f t="shared" si="5"/>
        <v>0</v>
      </c>
      <c r="M15" s="271"/>
      <c r="N15" s="361">
        <f t="shared" si="2"/>
        <v>0</v>
      </c>
      <c r="O15" s="269"/>
      <c r="P15" s="270">
        <f t="shared" si="3"/>
        <v>0</v>
      </c>
      <c r="Q15" s="269"/>
      <c r="R15" s="270">
        <f t="shared" si="4"/>
        <v>0</v>
      </c>
    </row>
    <row r="16" spans="1:18" s="7" customFormat="1" ht="15.75">
      <c r="A16" s="1181"/>
      <c r="B16" s="1128"/>
      <c r="C16" s="1127"/>
      <c r="D16" s="187" t="s">
        <v>108</v>
      </c>
      <c r="E16" s="288" t="s">
        <v>188</v>
      </c>
      <c r="F16" s="533">
        <v>210</v>
      </c>
      <c r="G16" s="355"/>
      <c r="H16" s="361">
        <f t="shared" si="0"/>
        <v>0</v>
      </c>
      <c r="I16" s="269"/>
      <c r="J16" s="361">
        <f t="shared" si="1"/>
        <v>0</v>
      </c>
      <c r="K16" s="271"/>
      <c r="L16" s="547">
        <f t="shared" si="5"/>
        <v>0</v>
      </c>
      <c r="M16" s="271"/>
      <c r="N16" s="361">
        <f t="shared" si="2"/>
        <v>0</v>
      </c>
      <c r="O16" s="269"/>
      <c r="P16" s="270">
        <f t="shared" si="3"/>
        <v>0</v>
      </c>
      <c r="Q16" s="269"/>
      <c r="R16" s="270">
        <f t="shared" si="4"/>
        <v>0</v>
      </c>
    </row>
    <row r="17" spans="1:18" s="7" customFormat="1" ht="15.75">
      <c r="A17" s="1181"/>
      <c r="B17" s="1128">
        <v>220</v>
      </c>
      <c r="C17" s="1127">
        <v>1</v>
      </c>
      <c r="D17" s="187" t="s">
        <v>109</v>
      </c>
      <c r="E17" s="288" t="s">
        <v>190</v>
      </c>
      <c r="F17" s="533">
        <v>260</v>
      </c>
      <c r="G17" s="355"/>
      <c r="H17" s="361">
        <f t="shared" si="0"/>
        <v>0</v>
      </c>
      <c r="I17" s="269"/>
      <c r="J17" s="361">
        <f t="shared" si="1"/>
        <v>0</v>
      </c>
      <c r="K17" s="271"/>
      <c r="L17" s="547">
        <f t="shared" si="5"/>
        <v>0</v>
      </c>
      <c r="M17" s="271"/>
      <c r="N17" s="361">
        <f t="shared" si="2"/>
        <v>0</v>
      </c>
      <c r="O17" s="269"/>
      <c r="P17" s="270">
        <f t="shared" si="3"/>
        <v>0</v>
      </c>
      <c r="Q17" s="269"/>
      <c r="R17" s="270">
        <f t="shared" si="4"/>
        <v>0</v>
      </c>
    </row>
    <row r="18" spans="1:18" s="7" customFormat="1" ht="15.75">
      <c r="A18" s="1181"/>
      <c r="B18" s="1128"/>
      <c r="C18" s="1127"/>
      <c r="D18" s="187" t="s">
        <v>107</v>
      </c>
      <c r="E18" s="288" t="s">
        <v>191</v>
      </c>
      <c r="F18" s="533">
        <v>210</v>
      </c>
      <c r="G18" s="355"/>
      <c r="H18" s="361">
        <f t="shared" si="0"/>
        <v>0</v>
      </c>
      <c r="I18" s="269"/>
      <c r="J18" s="361">
        <f t="shared" si="1"/>
        <v>0</v>
      </c>
      <c r="K18" s="271"/>
      <c r="L18" s="547">
        <f t="shared" si="5"/>
        <v>0</v>
      </c>
      <c r="M18" s="271"/>
      <c r="N18" s="361">
        <f t="shared" si="2"/>
        <v>0</v>
      </c>
      <c r="O18" s="269"/>
      <c r="P18" s="270">
        <f t="shared" si="3"/>
        <v>0</v>
      </c>
      <c r="Q18" s="269"/>
      <c r="R18" s="270">
        <f t="shared" si="4"/>
        <v>0</v>
      </c>
    </row>
    <row r="19" spans="1:18" s="7" customFormat="1" ht="15.75">
      <c r="A19" s="1181"/>
      <c r="B19" s="1128"/>
      <c r="C19" s="1127"/>
      <c r="D19" s="187" t="s">
        <v>108</v>
      </c>
      <c r="E19" s="288" t="s">
        <v>192</v>
      </c>
      <c r="F19" s="533">
        <v>140</v>
      </c>
      <c r="G19" s="355"/>
      <c r="H19" s="361">
        <f t="shared" si="0"/>
        <v>0</v>
      </c>
      <c r="I19" s="269"/>
      <c r="J19" s="361">
        <f t="shared" si="1"/>
        <v>0</v>
      </c>
      <c r="K19" s="271"/>
      <c r="L19" s="547">
        <f t="shared" si="5"/>
        <v>0</v>
      </c>
      <c r="M19" s="271"/>
      <c r="N19" s="361">
        <f t="shared" si="2"/>
        <v>0</v>
      </c>
      <c r="O19" s="269"/>
      <c r="P19" s="270">
        <f t="shared" si="3"/>
        <v>0</v>
      </c>
      <c r="Q19" s="269"/>
      <c r="R19" s="270">
        <f t="shared" si="4"/>
        <v>0</v>
      </c>
    </row>
    <row r="20" spans="1:18" s="7" customFormat="1" ht="15.75">
      <c r="A20" s="1181"/>
      <c r="B20" s="1128"/>
      <c r="C20" s="1127">
        <v>2</v>
      </c>
      <c r="D20" s="187" t="s">
        <v>107</v>
      </c>
      <c r="E20" s="288" t="s">
        <v>193</v>
      </c>
      <c r="F20" s="533">
        <v>270</v>
      </c>
      <c r="G20" s="355"/>
      <c r="H20" s="361">
        <f t="shared" si="0"/>
        <v>0</v>
      </c>
      <c r="I20" s="269"/>
      <c r="J20" s="361">
        <f t="shared" si="1"/>
        <v>0</v>
      </c>
      <c r="K20" s="271"/>
      <c r="L20" s="547">
        <f t="shared" si="5"/>
        <v>0</v>
      </c>
      <c r="M20" s="271"/>
      <c r="N20" s="361">
        <f t="shared" si="2"/>
        <v>0</v>
      </c>
      <c r="O20" s="269"/>
      <c r="P20" s="270">
        <f t="shared" si="3"/>
        <v>0</v>
      </c>
      <c r="Q20" s="269"/>
      <c r="R20" s="270">
        <f t="shared" si="4"/>
        <v>0</v>
      </c>
    </row>
    <row r="21" spans="1:18" s="7" customFormat="1" ht="15.75">
      <c r="A21" s="1181"/>
      <c r="B21" s="1128"/>
      <c r="C21" s="1127"/>
      <c r="D21" s="187" t="s">
        <v>108</v>
      </c>
      <c r="E21" s="288" t="s">
        <v>192</v>
      </c>
      <c r="F21" s="533">
        <v>180</v>
      </c>
      <c r="G21" s="355"/>
      <c r="H21" s="361">
        <f t="shared" si="0"/>
        <v>0</v>
      </c>
      <c r="I21" s="269"/>
      <c r="J21" s="361">
        <f t="shared" si="1"/>
        <v>0</v>
      </c>
      <c r="K21" s="271"/>
      <c r="L21" s="547">
        <f t="shared" si="5"/>
        <v>0</v>
      </c>
      <c r="M21" s="271"/>
      <c r="N21" s="361">
        <f t="shared" si="2"/>
        <v>0</v>
      </c>
      <c r="O21" s="269"/>
      <c r="P21" s="270">
        <f t="shared" si="3"/>
        <v>0</v>
      </c>
      <c r="Q21" s="269"/>
      <c r="R21" s="270">
        <f t="shared" si="4"/>
        <v>0</v>
      </c>
    </row>
    <row r="22" spans="1:18" s="7" customFormat="1" ht="26.25">
      <c r="A22" s="1181"/>
      <c r="B22" s="1128" t="s">
        <v>110</v>
      </c>
      <c r="C22" s="1127">
        <v>1</v>
      </c>
      <c r="D22" s="187" t="s">
        <v>109</v>
      </c>
      <c r="E22" s="288" t="s">
        <v>194</v>
      </c>
      <c r="F22" s="533">
        <v>180</v>
      </c>
      <c r="G22" s="355"/>
      <c r="H22" s="361">
        <f t="shared" si="0"/>
        <v>0</v>
      </c>
      <c r="I22" s="269"/>
      <c r="J22" s="361">
        <f t="shared" si="1"/>
        <v>0</v>
      </c>
      <c r="K22" s="271"/>
      <c r="L22" s="547">
        <f t="shared" si="5"/>
        <v>0</v>
      </c>
      <c r="M22" s="271"/>
      <c r="N22" s="361">
        <f t="shared" si="2"/>
        <v>0</v>
      </c>
      <c r="O22" s="269"/>
      <c r="P22" s="270">
        <f t="shared" si="3"/>
        <v>0</v>
      </c>
      <c r="Q22" s="269"/>
      <c r="R22" s="270">
        <f t="shared" si="4"/>
        <v>0</v>
      </c>
    </row>
    <row r="23" spans="1:18" s="7" customFormat="1" ht="15.75">
      <c r="A23" s="1181"/>
      <c r="B23" s="1128"/>
      <c r="C23" s="1127"/>
      <c r="D23" s="187" t="s">
        <v>107</v>
      </c>
      <c r="E23" s="288" t="s">
        <v>195</v>
      </c>
      <c r="F23" s="533">
        <v>160</v>
      </c>
      <c r="G23" s="355"/>
      <c r="H23" s="361">
        <f t="shared" si="0"/>
        <v>0</v>
      </c>
      <c r="I23" s="269"/>
      <c r="J23" s="361">
        <f t="shared" si="1"/>
        <v>0</v>
      </c>
      <c r="K23" s="271"/>
      <c r="L23" s="547">
        <f t="shared" si="5"/>
        <v>0</v>
      </c>
      <c r="M23" s="271"/>
      <c r="N23" s="361">
        <f t="shared" si="2"/>
        <v>0</v>
      </c>
      <c r="O23" s="269"/>
      <c r="P23" s="270">
        <f t="shared" si="3"/>
        <v>0</v>
      </c>
      <c r="Q23" s="269"/>
      <c r="R23" s="270">
        <f t="shared" si="4"/>
        <v>0</v>
      </c>
    </row>
    <row r="24" spans="1:18" s="7" customFormat="1" ht="15.75">
      <c r="A24" s="1181"/>
      <c r="B24" s="1128"/>
      <c r="C24" s="1127"/>
      <c r="D24" s="187" t="s">
        <v>108</v>
      </c>
      <c r="E24" s="288" t="s">
        <v>196</v>
      </c>
      <c r="F24" s="533">
        <v>130</v>
      </c>
      <c r="G24" s="355"/>
      <c r="H24" s="361">
        <f t="shared" si="0"/>
        <v>0</v>
      </c>
      <c r="I24" s="269"/>
      <c r="J24" s="361">
        <f t="shared" si="1"/>
        <v>0</v>
      </c>
      <c r="K24" s="271"/>
      <c r="L24" s="547">
        <f t="shared" si="5"/>
        <v>0</v>
      </c>
      <c r="M24" s="271"/>
      <c r="N24" s="361">
        <f t="shared" si="2"/>
        <v>0</v>
      </c>
      <c r="O24" s="269"/>
      <c r="P24" s="270">
        <f t="shared" si="3"/>
        <v>0</v>
      </c>
      <c r="Q24" s="269"/>
      <c r="R24" s="270">
        <f t="shared" si="4"/>
        <v>0</v>
      </c>
    </row>
    <row r="25" spans="1:18" s="7" customFormat="1" ht="26.25">
      <c r="A25" s="1181"/>
      <c r="B25" s="1128"/>
      <c r="C25" s="1127">
        <v>2</v>
      </c>
      <c r="D25" s="187" t="s">
        <v>107</v>
      </c>
      <c r="E25" s="288" t="s">
        <v>197</v>
      </c>
      <c r="F25" s="533">
        <v>190</v>
      </c>
      <c r="G25" s="355"/>
      <c r="H25" s="361">
        <f t="shared" si="0"/>
        <v>0</v>
      </c>
      <c r="I25" s="269"/>
      <c r="J25" s="361">
        <f t="shared" si="1"/>
        <v>0</v>
      </c>
      <c r="K25" s="271"/>
      <c r="L25" s="547">
        <f t="shared" si="5"/>
        <v>0</v>
      </c>
      <c r="M25" s="271"/>
      <c r="N25" s="361">
        <f t="shared" si="2"/>
        <v>0</v>
      </c>
      <c r="O25" s="269"/>
      <c r="P25" s="270">
        <f t="shared" si="3"/>
        <v>0</v>
      </c>
      <c r="Q25" s="269"/>
      <c r="R25" s="270">
        <f t="shared" si="4"/>
        <v>0</v>
      </c>
    </row>
    <row r="26" spans="1:18" s="7" customFormat="1" ht="15.75">
      <c r="A26" s="1181"/>
      <c r="B26" s="1128"/>
      <c r="C26" s="1127"/>
      <c r="D26" s="187" t="s">
        <v>108</v>
      </c>
      <c r="E26" s="288" t="s">
        <v>196</v>
      </c>
      <c r="F26" s="533">
        <v>160</v>
      </c>
      <c r="G26" s="355"/>
      <c r="H26" s="361">
        <f t="shared" si="0"/>
        <v>0</v>
      </c>
      <c r="I26" s="269"/>
      <c r="J26" s="361">
        <f t="shared" si="1"/>
        <v>0</v>
      </c>
      <c r="K26" s="271"/>
      <c r="L26" s="547">
        <f t="shared" si="5"/>
        <v>0</v>
      </c>
      <c r="M26" s="271"/>
      <c r="N26" s="361">
        <f t="shared" si="2"/>
        <v>0</v>
      </c>
      <c r="O26" s="269"/>
      <c r="P26" s="270">
        <f t="shared" si="3"/>
        <v>0</v>
      </c>
      <c r="Q26" s="269"/>
      <c r="R26" s="270">
        <f t="shared" si="4"/>
        <v>0</v>
      </c>
    </row>
    <row r="27" spans="1:18" s="7" customFormat="1" ht="15.75">
      <c r="A27" s="1181" t="s">
        <v>52</v>
      </c>
      <c r="B27" s="289">
        <v>220</v>
      </c>
      <c r="C27" s="187" t="s">
        <v>106</v>
      </c>
      <c r="D27" s="187" t="s">
        <v>106</v>
      </c>
      <c r="E27" s="288" t="s">
        <v>198</v>
      </c>
      <c r="F27" s="533">
        <v>3000</v>
      </c>
      <c r="G27" s="355"/>
      <c r="H27" s="361">
        <f t="shared" si="0"/>
        <v>0</v>
      </c>
      <c r="I27" s="269"/>
      <c r="J27" s="361">
        <f t="shared" si="1"/>
        <v>0</v>
      </c>
      <c r="K27" s="271"/>
      <c r="L27" s="547">
        <f t="shared" si="5"/>
        <v>0</v>
      </c>
      <c r="M27" s="271"/>
      <c r="N27" s="361">
        <f t="shared" si="2"/>
        <v>0</v>
      </c>
      <c r="O27" s="269"/>
      <c r="P27" s="270">
        <f t="shared" si="3"/>
        <v>0</v>
      </c>
      <c r="Q27" s="269"/>
      <c r="R27" s="270">
        <f t="shared" si="4"/>
        <v>0</v>
      </c>
    </row>
    <row r="28" spans="1:18" s="7" customFormat="1" ht="15.75">
      <c r="A28" s="1181"/>
      <c r="B28" s="289">
        <v>110</v>
      </c>
      <c r="C28" s="187" t="s">
        <v>106</v>
      </c>
      <c r="D28" s="187" t="s">
        <v>106</v>
      </c>
      <c r="E28" s="288" t="s">
        <v>199</v>
      </c>
      <c r="F28" s="533">
        <v>2300</v>
      </c>
      <c r="G28" s="355"/>
      <c r="H28" s="361">
        <f t="shared" si="0"/>
        <v>0</v>
      </c>
      <c r="I28" s="269"/>
      <c r="J28" s="361">
        <f t="shared" si="1"/>
        <v>0</v>
      </c>
      <c r="K28" s="271"/>
      <c r="L28" s="547">
        <f t="shared" si="5"/>
        <v>0</v>
      </c>
      <c r="M28" s="271"/>
      <c r="N28" s="361">
        <f t="shared" si="2"/>
        <v>0</v>
      </c>
      <c r="O28" s="269"/>
      <c r="P28" s="270">
        <f t="shared" si="3"/>
        <v>0</v>
      </c>
      <c r="Q28" s="269"/>
      <c r="R28" s="270">
        <f t="shared" si="4"/>
        <v>0</v>
      </c>
    </row>
    <row r="29" spans="1:18" s="7" customFormat="1" ht="25.5">
      <c r="A29" s="280" t="s">
        <v>200</v>
      </c>
      <c r="B29" s="291"/>
      <c r="C29" s="292"/>
      <c r="D29" s="292"/>
      <c r="E29" s="344" t="s">
        <v>243</v>
      </c>
      <c r="F29" s="534"/>
      <c r="G29" s="356">
        <f aca="true" t="shared" si="6" ref="G29:P29">SUM(G9:G28)</f>
        <v>0</v>
      </c>
      <c r="H29" s="362">
        <f t="shared" si="6"/>
        <v>0</v>
      </c>
      <c r="I29" s="358">
        <f t="shared" si="6"/>
        <v>0</v>
      </c>
      <c r="J29" s="362">
        <f t="shared" si="6"/>
        <v>0</v>
      </c>
      <c r="K29" s="550">
        <f t="shared" si="6"/>
        <v>0</v>
      </c>
      <c r="L29" s="362">
        <f t="shared" si="6"/>
        <v>0</v>
      </c>
      <c r="M29" s="548">
        <f t="shared" si="6"/>
        <v>0</v>
      </c>
      <c r="N29" s="362">
        <f t="shared" si="6"/>
        <v>0</v>
      </c>
      <c r="O29" s="358">
        <f t="shared" si="6"/>
        <v>0</v>
      </c>
      <c r="P29" s="293">
        <f t="shared" si="6"/>
        <v>0</v>
      </c>
      <c r="Q29" s="358">
        <f>SUM(Q9:Q28)</f>
        <v>0</v>
      </c>
      <c r="R29" s="293">
        <f>SUM(R9:R28)</f>
        <v>0</v>
      </c>
    </row>
    <row r="30" spans="1:18" ht="12.75">
      <c r="A30" s="1181" t="s">
        <v>51</v>
      </c>
      <c r="B30" s="1128">
        <v>35</v>
      </c>
      <c r="C30" s="1127">
        <v>1</v>
      </c>
      <c r="D30" s="187" t="s">
        <v>109</v>
      </c>
      <c r="E30" s="288" t="s">
        <v>111</v>
      </c>
      <c r="F30" s="533">
        <v>170</v>
      </c>
      <c r="G30" s="355"/>
      <c r="H30" s="361">
        <f aca="true" t="shared" si="7" ref="H30:H39">F30*G30/100</f>
        <v>0</v>
      </c>
      <c r="I30" s="269"/>
      <c r="J30" s="361">
        <f aca="true" t="shared" si="8" ref="J30:J39">F30*I30/100</f>
        <v>0</v>
      </c>
      <c r="K30" s="271"/>
      <c r="L30" s="547">
        <f>K30*F30/100</f>
        <v>0</v>
      </c>
      <c r="M30" s="271"/>
      <c r="N30" s="361">
        <f aca="true" t="shared" si="9" ref="N30:N39">F30*M30/100</f>
        <v>0</v>
      </c>
      <c r="O30" s="269"/>
      <c r="P30" s="270">
        <f aca="true" t="shared" si="10" ref="P30:P39">F30*O30/100</f>
        <v>0</v>
      </c>
      <c r="Q30" s="269"/>
      <c r="R30" s="270">
        <f aca="true" t="shared" si="11" ref="R30:R39">H30*Q30/100</f>
        <v>0</v>
      </c>
    </row>
    <row r="31" spans="1:18" ht="12.75">
      <c r="A31" s="1181"/>
      <c r="B31" s="1128"/>
      <c r="C31" s="1127"/>
      <c r="D31" s="187" t="s">
        <v>107</v>
      </c>
      <c r="E31" s="288" t="s">
        <v>112</v>
      </c>
      <c r="F31" s="533">
        <v>140</v>
      </c>
      <c r="G31" s="355"/>
      <c r="H31" s="361">
        <f t="shared" si="7"/>
        <v>0</v>
      </c>
      <c r="I31" s="269"/>
      <c r="J31" s="361">
        <f t="shared" si="8"/>
        <v>0</v>
      </c>
      <c r="K31" s="271"/>
      <c r="L31" s="547">
        <f aca="true" t="shared" si="12" ref="L31:L39">K31*F31/100</f>
        <v>0</v>
      </c>
      <c r="M31" s="271"/>
      <c r="N31" s="361">
        <f t="shared" si="9"/>
        <v>0</v>
      </c>
      <c r="O31" s="269"/>
      <c r="P31" s="270">
        <f t="shared" si="10"/>
        <v>0</v>
      </c>
      <c r="Q31" s="269"/>
      <c r="R31" s="270">
        <f t="shared" si="11"/>
        <v>0</v>
      </c>
    </row>
    <row r="32" spans="1:18" ht="12.75">
      <c r="A32" s="1181"/>
      <c r="B32" s="1128"/>
      <c r="C32" s="1127"/>
      <c r="D32" s="187" t="s">
        <v>108</v>
      </c>
      <c r="E32" s="288" t="s">
        <v>113</v>
      </c>
      <c r="F32" s="533">
        <v>120</v>
      </c>
      <c r="G32" s="355"/>
      <c r="H32" s="361">
        <f t="shared" si="7"/>
        <v>0</v>
      </c>
      <c r="I32" s="269"/>
      <c r="J32" s="361">
        <f t="shared" si="8"/>
        <v>0</v>
      </c>
      <c r="K32" s="271"/>
      <c r="L32" s="547">
        <f t="shared" si="12"/>
        <v>0</v>
      </c>
      <c r="M32" s="271"/>
      <c r="N32" s="361">
        <f t="shared" si="9"/>
        <v>0</v>
      </c>
      <c r="O32" s="269"/>
      <c r="P32" s="270">
        <f t="shared" si="10"/>
        <v>0</v>
      </c>
      <c r="Q32" s="269"/>
      <c r="R32" s="270">
        <f t="shared" si="11"/>
        <v>0</v>
      </c>
    </row>
    <row r="33" spans="1:18" ht="12.75">
      <c r="A33" s="1181"/>
      <c r="B33" s="1128"/>
      <c r="C33" s="1127">
        <v>2</v>
      </c>
      <c r="D33" s="187" t="s">
        <v>107</v>
      </c>
      <c r="E33" s="288" t="s">
        <v>114</v>
      </c>
      <c r="F33" s="533">
        <v>180</v>
      </c>
      <c r="G33" s="355"/>
      <c r="H33" s="361">
        <f t="shared" si="7"/>
        <v>0</v>
      </c>
      <c r="I33" s="269"/>
      <c r="J33" s="361">
        <f t="shared" si="8"/>
        <v>0</v>
      </c>
      <c r="K33" s="271"/>
      <c r="L33" s="547">
        <f t="shared" si="12"/>
        <v>0</v>
      </c>
      <c r="M33" s="271"/>
      <c r="N33" s="361">
        <f t="shared" si="9"/>
        <v>0</v>
      </c>
      <c r="O33" s="269"/>
      <c r="P33" s="270">
        <f t="shared" si="10"/>
        <v>0</v>
      </c>
      <c r="Q33" s="269"/>
      <c r="R33" s="270">
        <f t="shared" si="11"/>
        <v>0</v>
      </c>
    </row>
    <row r="34" spans="1:18" ht="12.75">
      <c r="A34" s="1181"/>
      <c r="B34" s="1128"/>
      <c r="C34" s="1127"/>
      <c r="D34" s="187" t="s">
        <v>108</v>
      </c>
      <c r="E34" s="288" t="s">
        <v>113</v>
      </c>
      <c r="F34" s="533">
        <v>150</v>
      </c>
      <c r="G34" s="355"/>
      <c r="H34" s="361">
        <f t="shared" si="7"/>
        <v>0</v>
      </c>
      <c r="I34" s="269"/>
      <c r="J34" s="361">
        <f t="shared" si="8"/>
        <v>0</v>
      </c>
      <c r="K34" s="271"/>
      <c r="L34" s="547">
        <f t="shared" si="12"/>
        <v>0</v>
      </c>
      <c r="M34" s="271"/>
      <c r="N34" s="361">
        <f t="shared" si="9"/>
        <v>0</v>
      </c>
      <c r="O34" s="269"/>
      <c r="P34" s="270">
        <f t="shared" si="10"/>
        <v>0</v>
      </c>
      <c r="Q34" s="269"/>
      <c r="R34" s="270">
        <f t="shared" si="11"/>
        <v>0</v>
      </c>
    </row>
    <row r="35" spans="1:18" ht="12.75">
      <c r="A35" s="1181"/>
      <c r="B35" s="1128" t="s">
        <v>115</v>
      </c>
      <c r="C35" s="1127" t="s">
        <v>106</v>
      </c>
      <c r="D35" s="187" t="s">
        <v>109</v>
      </c>
      <c r="E35" s="288" t="s">
        <v>116</v>
      </c>
      <c r="F35" s="533">
        <v>160</v>
      </c>
      <c r="G35" s="355"/>
      <c r="H35" s="361">
        <f t="shared" si="7"/>
        <v>0</v>
      </c>
      <c r="I35" s="269"/>
      <c r="J35" s="361">
        <f t="shared" si="8"/>
        <v>0</v>
      </c>
      <c r="K35" s="271"/>
      <c r="L35" s="547">
        <f t="shared" si="12"/>
        <v>0</v>
      </c>
      <c r="M35" s="271"/>
      <c r="N35" s="361">
        <f t="shared" si="9"/>
        <v>0</v>
      </c>
      <c r="O35" s="269"/>
      <c r="P35" s="270">
        <f t="shared" si="10"/>
        <v>0</v>
      </c>
      <c r="Q35" s="269"/>
      <c r="R35" s="270">
        <f t="shared" si="11"/>
        <v>0</v>
      </c>
    </row>
    <row r="36" spans="1:18" ht="38.25">
      <c r="A36" s="1181"/>
      <c r="B36" s="1128"/>
      <c r="C36" s="1127"/>
      <c r="D36" s="294" t="s">
        <v>117</v>
      </c>
      <c r="E36" s="288" t="s">
        <v>118</v>
      </c>
      <c r="F36" s="533">
        <v>140</v>
      </c>
      <c r="G36" s="355"/>
      <c r="H36" s="361">
        <f t="shared" si="7"/>
        <v>0</v>
      </c>
      <c r="I36" s="269"/>
      <c r="J36" s="361">
        <f t="shared" si="8"/>
        <v>0</v>
      </c>
      <c r="K36" s="271"/>
      <c r="L36" s="547">
        <f t="shared" si="12"/>
        <v>0</v>
      </c>
      <c r="M36" s="271"/>
      <c r="N36" s="361">
        <f t="shared" si="9"/>
        <v>0</v>
      </c>
      <c r="O36" s="269"/>
      <c r="P36" s="270">
        <f t="shared" si="10"/>
        <v>0</v>
      </c>
      <c r="Q36" s="269"/>
      <c r="R36" s="270">
        <f t="shared" si="11"/>
        <v>0</v>
      </c>
    </row>
    <row r="37" spans="1:18" ht="25.5">
      <c r="A37" s="1181"/>
      <c r="B37" s="1128"/>
      <c r="C37" s="1127"/>
      <c r="D37" s="294" t="s">
        <v>119</v>
      </c>
      <c r="E37" s="288" t="s">
        <v>120</v>
      </c>
      <c r="F37" s="533">
        <v>110</v>
      </c>
      <c r="G37" s="355"/>
      <c r="H37" s="361">
        <f t="shared" si="7"/>
        <v>0</v>
      </c>
      <c r="I37" s="269"/>
      <c r="J37" s="361">
        <f t="shared" si="8"/>
        <v>0</v>
      </c>
      <c r="K37" s="271"/>
      <c r="L37" s="547">
        <f t="shared" si="12"/>
        <v>0</v>
      </c>
      <c r="M37" s="271"/>
      <c r="N37" s="361">
        <f t="shared" si="9"/>
        <v>0</v>
      </c>
      <c r="O37" s="269"/>
      <c r="P37" s="270">
        <f t="shared" si="10"/>
        <v>0</v>
      </c>
      <c r="Q37" s="269"/>
      <c r="R37" s="270">
        <f t="shared" si="11"/>
        <v>0</v>
      </c>
    </row>
    <row r="38" spans="1:18" ht="12.75">
      <c r="A38" s="1181" t="s">
        <v>52</v>
      </c>
      <c r="B38" s="289" t="s">
        <v>121</v>
      </c>
      <c r="C38" s="187" t="s">
        <v>106</v>
      </c>
      <c r="D38" s="187" t="s">
        <v>106</v>
      </c>
      <c r="E38" s="288" t="s">
        <v>122</v>
      </c>
      <c r="F38" s="533">
        <v>470</v>
      </c>
      <c r="G38" s="355"/>
      <c r="H38" s="361">
        <f t="shared" si="7"/>
        <v>0</v>
      </c>
      <c r="I38" s="269"/>
      <c r="J38" s="361">
        <f t="shared" si="8"/>
        <v>0</v>
      </c>
      <c r="K38" s="271"/>
      <c r="L38" s="547">
        <f t="shared" si="12"/>
        <v>0</v>
      </c>
      <c r="M38" s="271"/>
      <c r="N38" s="361">
        <f t="shared" si="9"/>
        <v>0</v>
      </c>
      <c r="O38" s="269"/>
      <c r="P38" s="270">
        <f t="shared" si="10"/>
        <v>0</v>
      </c>
      <c r="Q38" s="269"/>
      <c r="R38" s="270">
        <f t="shared" si="11"/>
        <v>0</v>
      </c>
    </row>
    <row r="39" spans="1:18" ht="12.75">
      <c r="A39" s="1182"/>
      <c r="B39" s="290" t="s">
        <v>123</v>
      </c>
      <c r="C39" s="278" t="s">
        <v>106</v>
      </c>
      <c r="D39" s="278" t="s">
        <v>106</v>
      </c>
      <c r="E39" s="288" t="s">
        <v>124</v>
      </c>
      <c r="F39" s="535">
        <v>350</v>
      </c>
      <c r="G39" s="355">
        <v>5.45</v>
      </c>
      <c r="H39" s="361">
        <f t="shared" si="7"/>
        <v>19.075</v>
      </c>
      <c r="I39" s="269">
        <v>5.45</v>
      </c>
      <c r="J39" s="361">
        <f t="shared" si="8"/>
        <v>19.075</v>
      </c>
      <c r="K39" s="271">
        <v>5.45</v>
      </c>
      <c r="L39" s="547">
        <f t="shared" si="12"/>
        <v>19.075</v>
      </c>
      <c r="M39" s="271">
        <v>5.45</v>
      </c>
      <c r="N39" s="361">
        <f t="shared" si="9"/>
        <v>19.075</v>
      </c>
      <c r="O39" s="269">
        <v>5.45</v>
      </c>
      <c r="P39" s="270">
        <f t="shared" si="10"/>
        <v>19.075</v>
      </c>
      <c r="Q39" s="269"/>
      <c r="R39" s="270">
        <f t="shared" si="11"/>
        <v>0</v>
      </c>
    </row>
    <row r="40" spans="1:18" ht="25.5">
      <c r="A40" s="280" t="s">
        <v>125</v>
      </c>
      <c r="B40" s="281"/>
      <c r="C40" s="282"/>
      <c r="D40" s="282"/>
      <c r="E40" s="285" t="s">
        <v>243</v>
      </c>
      <c r="F40" s="534"/>
      <c r="G40" s="356">
        <f aca="true" t="shared" si="13" ref="G40:P40">SUM(G30:G34)+G38</f>
        <v>0</v>
      </c>
      <c r="H40" s="363">
        <f t="shared" si="13"/>
        <v>0</v>
      </c>
      <c r="I40" s="358">
        <f t="shared" si="13"/>
        <v>0</v>
      </c>
      <c r="J40" s="363">
        <f t="shared" si="13"/>
        <v>0</v>
      </c>
      <c r="K40" s="550">
        <f t="shared" si="13"/>
        <v>0</v>
      </c>
      <c r="L40" s="363">
        <f t="shared" si="13"/>
        <v>0</v>
      </c>
      <c r="M40" s="548">
        <f t="shared" si="13"/>
        <v>0</v>
      </c>
      <c r="N40" s="363">
        <f t="shared" si="13"/>
        <v>0</v>
      </c>
      <c r="O40" s="358">
        <f t="shared" si="13"/>
        <v>0</v>
      </c>
      <c r="P40" s="276">
        <f t="shared" si="13"/>
        <v>0</v>
      </c>
      <c r="Q40" s="358">
        <f>SUM(Q30:Q34)+Q38</f>
        <v>0</v>
      </c>
      <c r="R40" s="276">
        <f>SUM(R30:R34)+R38</f>
        <v>0</v>
      </c>
    </row>
    <row r="41" spans="1:18" ht="25.5">
      <c r="A41" s="280" t="s">
        <v>126</v>
      </c>
      <c r="B41" s="281"/>
      <c r="C41" s="282"/>
      <c r="D41" s="282"/>
      <c r="E41" s="344" t="s">
        <v>243</v>
      </c>
      <c r="F41" s="534"/>
      <c r="G41" s="356">
        <f aca="true" t="shared" si="14" ref="G41:P41">SUM(G35:G37)+G39</f>
        <v>5.45</v>
      </c>
      <c r="H41" s="363">
        <f t="shared" si="14"/>
        <v>19.075</v>
      </c>
      <c r="I41" s="358">
        <f t="shared" si="14"/>
        <v>5.45</v>
      </c>
      <c r="J41" s="363">
        <f t="shared" si="14"/>
        <v>19.075</v>
      </c>
      <c r="K41" s="550">
        <f t="shared" si="14"/>
        <v>5.45</v>
      </c>
      <c r="L41" s="363">
        <f t="shared" si="14"/>
        <v>19.075</v>
      </c>
      <c r="M41" s="548">
        <f t="shared" si="14"/>
        <v>5.45</v>
      </c>
      <c r="N41" s="363">
        <f t="shared" si="14"/>
        <v>19.075</v>
      </c>
      <c r="O41" s="358">
        <f t="shared" si="14"/>
        <v>5.45</v>
      </c>
      <c r="P41" s="276">
        <f t="shared" si="14"/>
        <v>19.075</v>
      </c>
      <c r="Q41" s="358">
        <f>SUM(Q35:Q37)+Q39</f>
        <v>0</v>
      </c>
      <c r="R41" s="276">
        <f>SUM(R35:R37)+R39</f>
        <v>0</v>
      </c>
    </row>
    <row r="42" spans="1:18" ht="12.75">
      <c r="A42" s="1181" t="s">
        <v>51</v>
      </c>
      <c r="B42" s="1128" t="s">
        <v>127</v>
      </c>
      <c r="C42" s="1127" t="s">
        <v>106</v>
      </c>
      <c r="D42" s="187" t="s">
        <v>109</v>
      </c>
      <c r="E42" s="288" t="s">
        <v>128</v>
      </c>
      <c r="F42" s="533">
        <v>260</v>
      </c>
      <c r="G42" s="355"/>
      <c r="H42" s="361">
        <f>F42*G42/100</f>
        <v>0</v>
      </c>
      <c r="I42" s="269"/>
      <c r="J42" s="361">
        <f>F42*I42/100</f>
        <v>0</v>
      </c>
      <c r="K42" s="271"/>
      <c r="L42" s="547">
        <f>K42*F42/100</f>
        <v>0</v>
      </c>
      <c r="M42" s="271"/>
      <c r="N42" s="361">
        <f>F42*M42/100</f>
        <v>0</v>
      </c>
      <c r="O42" s="269"/>
      <c r="P42" s="270">
        <f>F42*O42/100</f>
        <v>0</v>
      </c>
      <c r="Q42" s="269"/>
      <c r="R42" s="270">
        <f>H42*Q42/100</f>
        <v>0</v>
      </c>
    </row>
    <row r="43" spans="1:18" ht="38.25">
      <c r="A43" s="1181"/>
      <c r="B43" s="1128"/>
      <c r="C43" s="1127"/>
      <c r="D43" s="294" t="s">
        <v>117</v>
      </c>
      <c r="E43" s="288" t="s">
        <v>129</v>
      </c>
      <c r="F43" s="533">
        <v>220</v>
      </c>
      <c r="G43" s="355"/>
      <c r="H43" s="361">
        <f>F43*G43/100</f>
        <v>0</v>
      </c>
      <c r="I43" s="269"/>
      <c r="J43" s="361">
        <f>F43*I43/100</f>
        <v>0</v>
      </c>
      <c r="K43" s="271"/>
      <c r="L43" s="547">
        <f>K43*F43/100</f>
        <v>0</v>
      </c>
      <c r="M43" s="271"/>
      <c r="N43" s="361">
        <f>F43*M43/100</f>
        <v>0</v>
      </c>
      <c r="O43" s="269"/>
      <c r="P43" s="270">
        <f>F43*O43/100</f>
        <v>0</v>
      </c>
      <c r="Q43" s="269"/>
      <c r="R43" s="270">
        <f>H43*Q43/100</f>
        <v>0</v>
      </c>
    </row>
    <row r="44" spans="1:18" ht="25.5">
      <c r="A44" s="1181"/>
      <c r="B44" s="1128"/>
      <c r="C44" s="1127"/>
      <c r="D44" s="294" t="s">
        <v>119</v>
      </c>
      <c r="E44" s="288" t="s">
        <v>130</v>
      </c>
      <c r="F44" s="533">
        <v>150</v>
      </c>
      <c r="G44" s="355"/>
      <c r="H44" s="361">
        <f>F44*G44/100</f>
        <v>0</v>
      </c>
      <c r="I44" s="269"/>
      <c r="J44" s="361">
        <f>F44*I44/100</f>
        <v>0</v>
      </c>
      <c r="K44" s="271"/>
      <c r="L44" s="547">
        <f>K44*F44/100</f>
        <v>0</v>
      </c>
      <c r="M44" s="271"/>
      <c r="N44" s="361">
        <f>F44*M44/100</f>
        <v>0</v>
      </c>
      <c r="O44" s="269"/>
      <c r="P44" s="270">
        <f>F44*O44/100</f>
        <v>0</v>
      </c>
      <c r="Q44" s="269"/>
      <c r="R44" s="270">
        <f>H44*Q44/100</f>
        <v>0</v>
      </c>
    </row>
    <row r="45" spans="1:18" ht="12.75">
      <c r="A45" s="274" t="s">
        <v>52</v>
      </c>
      <c r="B45" s="289" t="s">
        <v>131</v>
      </c>
      <c r="C45" s="187" t="s">
        <v>106</v>
      </c>
      <c r="D45" s="187" t="s">
        <v>106</v>
      </c>
      <c r="E45" s="288" t="s">
        <v>132</v>
      </c>
      <c r="F45" s="533">
        <v>270</v>
      </c>
      <c r="G45" s="355">
        <v>7.36</v>
      </c>
      <c r="H45" s="361">
        <f>F45*G45/100</f>
        <v>19.872</v>
      </c>
      <c r="I45" s="355">
        <v>7.36</v>
      </c>
      <c r="J45" s="361">
        <f>F45*I45/100</f>
        <v>19.872</v>
      </c>
      <c r="K45" s="355">
        <v>7.36</v>
      </c>
      <c r="L45" s="547">
        <f>K45*F45/100</f>
        <v>19.872</v>
      </c>
      <c r="M45" s="355">
        <v>7.36</v>
      </c>
      <c r="N45" s="361">
        <f>F45*M45/100</f>
        <v>19.872</v>
      </c>
      <c r="O45" s="355">
        <v>7.36</v>
      </c>
      <c r="P45" s="270">
        <f>F45*O45/100</f>
        <v>19.872</v>
      </c>
      <c r="Q45" s="269"/>
      <c r="R45" s="270">
        <f>H45*Q45/100</f>
        <v>0</v>
      </c>
    </row>
    <row r="46" spans="1:18" ht="26.25" thickBot="1">
      <c r="A46" s="283" t="s">
        <v>133</v>
      </c>
      <c r="B46" s="284"/>
      <c r="C46" s="284"/>
      <c r="D46" s="284"/>
      <c r="E46" s="285" t="s">
        <v>243</v>
      </c>
      <c r="F46" s="536"/>
      <c r="G46" s="357">
        <f aca="true" t="shared" si="15" ref="G46:P46">SUM(G42:G45)</f>
        <v>7.36</v>
      </c>
      <c r="H46" s="364">
        <f t="shared" si="15"/>
        <v>19.872</v>
      </c>
      <c r="I46" s="359">
        <f t="shared" si="15"/>
        <v>7.36</v>
      </c>
      <c r="J46" s="545">
        <f t="shared" si="15"/>
        <v>19.872</v>
      </c>
      <c r="K46" s="551">
        <f t="shared" si="15"/>
        <v>7.36</v>
      </c>
      <c r="L46" s="545">
        <f t="shared" si="15"/>
        <v>19.872</v>
      </c>
      <c r="M46" s="549">
        <f t="shared" si="15"/>
        <v>7.36</v>
      </c>
      <c r="N46" s="364">
        <f t="shared" si="15"/>
        <v>19.872</v>
      </c>
      <c r="O46" s="359">
        <f t="shared" si="15"/>
        <v>7.36</v>
      </c>
      <c r="P46" s="360">
        <f t="shared" si="15"/>
        <v>19.872</v>
      </c>
      <c r="Q46" s="359">
        <f>SUM(Q42:Q45)</f>
        <v>0</v>
      </c>
      <c r="R46" s="360">
        <f>SUM(R42:R45)</f>
        <v>0</v>
      </c>
    </row>
    <row r="47" spans="1:18" ht="12.75">
      <c r="A47" s="1144"/>
      <c r="B47" s="1141" t="s">
        <v>317</v>
      </c>
      <c r="C47" s="1142"/>
      <c r="D47" s="1136"/>
      <c r="E47" s="336" t="s">
        <v>32</v>
      </c>
      <c r="F47" s="336"/>
      <c r="G47" s="528">
        <f aca="true" t="shared" si="16" ref="G47:P47">G29</f>
        <v>0</v>
      </c>
      <c r="H47" s="345">
        <f t="shared" si="16"/>
        <v>0</v>
      </c>
      <c r="I47" s="349">
        <f t="shared" si="16"/>
        <v>0</v>
      </c>
      <c r="J47" s="345">
        <f t="shared" si="16"/>
        <v>0</v>
      </c>
      <c r="K47" s="554">
        <f t="shared" si="16"/>
        <v>0</v>
      </c>
      <c r="L47" s="538">
        <f t="shared" si="16"/>
        <v>0</v>
      </c>
      <c r="M47" s="546">
        <f t="shared" si="16"/>
        <v>0</v>
      </c>
      <c r="N47" s="345">
        <f t="shared" si="16"/>
        <v>0</v>
      </c>
      <c r="O47" s="349">
        <f t="shared" si="16"/>
        <v>0</v>
      </c>
      <c r="P47" s="345">
        <f t="shared" si="16"/>
        <v>0</v>
      </c>
      <c r="Q47" s="349">
        <f>Q29</f>
        <v>0</v>
      </c>
      <c r="R47" s="345">
        <f>R29</f>
        <v>0</v>
      </c>
    </row>
    <row r="48" spans="1:18" ht="12.75">
      <c r="A48" s="1145"/>
      <c r="B48" s="1137"/>
      <c r="C48" s="1138"/>
      <c r="D48" s="1132"/>
      <c r="E48" s="187" t="s">
        <v>33</v>
      </c>
      <c r="F48" s="187"/>
      <c r="G48" s="529">
        <f aca="true" t="shared" si="17" ref="G48:P48">G40</f>
        <v>0</v>
      </c>
      <c r="H48" s="346">
        <f t="shared" si="17"/>
        <v>0</v>
      </c>
      <c r="I48" s="350">
        <f t="shared" si="17"/>
        <v>0</v>
      </c>
      <c r="J48" s="346">
        <f t="shared" si="17"/>
        <v>0</v>
      </c>
      <c r="K48" s="555">
        <f t="shared" si="17"/>
        <v>0</v>
      </c>
      <c r="L48" s="539">
        <f t="shared" si="17"/>
        <v>0</v>
      </c>
      <c r="M48" s="350">
        <f t="shared" si="17"/>
        <v>0</v>
      </c>
      <c r="N48" s="346">
        <f t="shared" si="17"/>
        <v>0</v>
      </c>
      <c r="O48" s="350">
        <f t="shared" si="17"/>
        <v>0</v>
      </c>
      <c r="P48" s="346">
        <f t="shared" si="17"/>
        <v>0</v>
      </c>
      <c r="Q48" s="350">
        <f>Q40</f>
        <v>0</v>
      </c>
      <c r="R48" s="346">
        <f>R40</f>
        <v>0</v>
      </c>
    </row>
    <row r="49" spans="1:18" ht="12.75">
      <c r="A49" s="1139"/>
      <c r="B49" s="1137"/>
      <c r="C49" s="1138"/>
      <c r="D49" s="1132"/>
      <c r="E49" s="187" t="s">
        <v>34</v>
      </c>
      <c r="F49" s="278"/>
      <c r="G49" s="530">
        <f aca="true" t="shared" si="18" ref="G49:P49">G41</f>
        <v>5.45</v>
      </c>
      <c r="H49" s="347">
        <f t="shared" si="18"/>
        <v>19.075</v>
      </c>
      <c r="I49" s="351">
        <f t="shared" si="18"/>
        <v>5.45</v>
      </c>
      <c r="J49" s="347">
        <f t="shared" si="18"/>
        <v>19.075</v>
      </c>
      <c r="K49" s="555">
        <f t="shared" si="18"/>
        <v>5.45</v>
      </c>
      <c r="L49" s="552">
        <f t="shared" si="18"/>
        <v>19.075</v>
      </c>
      <c r="M49" s="351">
        <f t="shared" si="18"/>
        <v>5.45</v>
      </c>
      <c r="N49" s="347">
        <f t="shared" si="18"/>
        <v>19.075</v>
      </c>
      <c r="O49" s="351">
        <f t="shared" si="18"/>
        <v>5.45</v>
      </c>
      <c r="P49" s="347">
        <f t="shared" si="18"/>
        <v>19.075</v>
      </c>
      <c r="Q49" s="351">
        <f>Q41</f>
        <v>0</v>
      </c>
      <c r="R49" s="347">
        <f>R41</f>
        <v>0</v>
      </c>
    </row>
    <row r="50" spans="1:18" ht="13.5" thickBot="1">
      <c r="A50" s="1140"/>
      <c r="B50" s="1133"/>
      <c r="C50" s="1134"/>
      <c r="D50" s="1135"/>
      <c r="E50" s="338" t="s">
        <v>35</v>
      </c>
      <c r="F50" s="338"/>
      <c r="G50" s="531">
        <f aca="true" t="shared" si="19" ref="G50:P50">G46</f>
        <v>7.36</v>
      </c>
      <c r="H50" s="348">
        <f t="shared" si="19"/>
        <v>19.872</v>
      </c>
      <c r="I50" s="352">
        <f t="shared" si="19"/>
        <v>7.36</v>
      </c>
      <c r="J50" s="348">
        <f t="shared" si="19"/>
        <v>19.872</v>
      </c>
      <c r="K50" s="556">
        <f t="shared" si="19"/>
        <v>7.36</v>
      </c>
      <c r="L50" s="540">
        <f t="shared" si="19"/>
        <v>19.872</v>
      </c>
      <c r="M50" s="352">
        <f t="shared" si="19"/>
        <v>7.36</v>
      </c>
      <c r="N50" s="348">
        <f t="shared" si="19"/>
        <v>19.872</v>
      </c>
      <c r="O50" s="352">
        <f t="shared" si="19"/>
        <v>7.36</v>
      </c>
      <c r="P50" s="348">
        <f t="shared" si="19"/>
        <v>19.872</v>
      </c>
      <c r="Q50" s="352">
        <f>Q46</f>
        <v>0</v>
      </c>
      <c r="R50" s="348">
        <f>R46</f>
        <v>0</v>
      </c>
    </row>
    <row r="51" spans="1:18" ht="25.5" customHeight="1" thickBot="1">
      <c r="A51" s="1124" t="s">
        <v>316</v>
      </c>
      <c r="B51" s="1125"/>
      <c r="C51" s="1125"/>
      <c r="D51" s="1125"/>
      <c r="E51" s="1126"/>
      <c r="F51" s="296"/>
      <c r="G51" s="353">
        <f aca="true" t="shared" si="20" ref="G51:P51">SUM(G47:G50)</f>
        <v>12.81</v>
      </c>
      <c r="H51" s="313">
        <f>SUM(H47:H50)</f>
        <v>38.947</v>
      </c>
      <c r="I51" s="353">
        <f t="shared" si="20"/>
        <v>12.81</v>
      </c>
      <c r="J51" s="313">
        <f t="shared" si="20"/>
        <v>38.947</v>
      </c>
      <c r="K51" s="553">
        <f t="shared" si="20"/>
        <v>12.81</v>
      </c>
      <c r="L51" s="313">
        <f t="shared" si="20"/>
        <v>38.947</v>
      </c>
      <c r="M51" s="353">
        <f t="shared" si="20"/>
        <v>12.81</v>
      </c>
      <c r="N51" s="313">
        <f t="shared" si="20"/>
        <v>38.947</v>
      </c>
      <c r="O51" s="353">
        <f t="shared" si="20"/>
        <v>12.81</v>
      </c>
      <c r="P51" s="314">
        <f t="shared" si="20"/>
        <v>38.947</v>
      </c>
      <c r="Q51" s="353">
        <f>SUM(Q47:Q50)</f>
        <v>0</v>
      </c>
      <c r="R51" s="314">
        <f>SUM(R47:R50)</f>
        <v>0</v>
      </c>
    </row>
    <row r="52" ht="12.75">
      <c r="E52" s="212"/>
    </row>
    <row r="53" ht="12.75">
      <c r="E53" s="212"/>
    </row>
    <row r="54" ht="12.75">
      <c r="E54" s="212"/>
    </row>
    <row r="55" ht="12.75">
      <c r="E55" s="212"/>
    </row>
    <row r="56" ht="12.75">
      <c r="E56" s="212"/>
    </row>
    <row r="57" ht="12.75">
      <c r="E57" s="212"/>
    </row>
    <row r="58" ht="12.75">
      <c r="E58" s="212"/>
    </row>
    <row r="59" ht="12.75">
      <c r="E59" s="212"/>
    </row>
    <row r="60" ht="12.75">
      <c r="E60" s="212"/>
    </row>
    <row r="61" ht="12.75">
      <c r="E61" s="212"/>
    </row>
    <row r="62" ht="12.75">
      <c r="E62" s="212"/>
    </row>
    <row r="63" ht="12.75">
      <c r="E63" s="212"/>
    </row>
    <row r="64" ht="12.75">
      <c r="E64" s="212"/>
    </row>
    <row r="65" ht="12.75">
      <c r="E65" s="212"/>
    </row>
    <row r="66" ht="12.75">
      <c r="E66" s="212"/>
    </row>
    <row r="67" ht="12.75">
      <c r="E67" s="212"/>
    </row>
    <row r="68" ht="12.75">
      <c r="E68" s="212"/>
    </row>
    <row r="69" ht="12.75">
      <c r="E69" s="212"/>
    </row>
    <row r="70" ht="12.75">
      <c r="E70" s="212"/>
    </row>
    <row r="71" ht="12.75">
      <c r="E71" s="212"/>
    </row>
    <row r="72" ht="12.75">
      <c r="E72" s="212"/>
    </row>
    <row r="73" ht="12.75">
      <c r="E73" s="212"/>
    </row>
    <row r="74" ht="12.75">
      <c r="E74" s="212"/>
    </row>
    <row r="75" ht="12.75">
      <c r="E75" s="212"/>
    </row>
    <row r="76" ht="12.75">
      <c r="E76" s="212"/>
    </row>
    <row r="77" ht="12.75">
      <c r="E77" s="212"/>
    </row>
    <row r="78" ht="12.75">
      <c r="E78" s="212"/>
    </row>
    <row r="79" ht="12.75">
      <c r="E79" s="212"/>
    </row>
    <row r="80" ht="12.75">
      <c r="E80" s="212"/>
    </row>
    <row r="81" ht="12.75">
      <c r="E81" s="212"/>
    </row>
    <row r="82" ht="12.75">
      <c r="E82" s="212"/>
    </row>
    <row r="83" ht="12.75">
      <c r="E83" s="212"/>
    </row>
    <row r="84" ht="12.75">
      <c r="E84" s="212"/>
    </row>
    <row r="85" ht="12.75">
      <c r="E85" s="212"/>
    </row>
    <row r="86" ht="12.75">
      <c r="E86" s="212"/>
    </row>
    <row r="87" ht="12.75">
      <c r="E87" s="212"/>
    </row>
  </sheetData>
  <sheetProtection password="D8BF" sheet="1" objects="1"/>
  <protectedRanges>
    <protectedRange sqref="O30:O39 O9:O28 O42:O45 I30:I39 I9:I28 I42:I45 M30:M39 M9:M28 M42:M45 G30:G39 G9:G28 G42:G45 Q30:Q39 Q9:Q28 Q42:Q45" name="Диапазон1"/>
    <protectedRange sqref="G47:G50 I47:I50 M47:M50 O47:O50 Q47:Q50" name="Диапазон1_1"/>
  </protectedRanges>
  <mergeCells count="38">
    <mergeCell ref="C15:C16"/>
    <mergeCell ref="A42:A44"/>
    <mergeCell ref="B42:B44"/>
    <mergeCell ref="C42:C44"/>
    <mergeCell ref="B22:B26"/>
    <mergeCell ref="C25:C26"/>
    <mergeCell ref="A27:A28"/>
    <mergeCell ref="C22:C24"/>
    <mergeCell ref="A9:A26"/>
    <mergeCell ref="B11:B12"/>
    <mergeCell ref="B17:B21"/>
    <mergeCell ref="A38:A39"/>
    <mergeCell ref="B30:B34"/>
    <mergeCell ref="C30:C32"/>
    <mergeCell ref="C33:C34"/>
    <mergeCell ref="B35:B37"/>
    <mergeCell ref="C35:C37"/>
    <mergeCell ref="A30:A37"/>
    <mergeCell ref="A3:P3"/>
    <mergeCell ref="E5:E6"/>
    <mergeCell ref="G7:H7"/>
    <mergeCell ref="I7:J7"/>
    <mergeCell ref="M7:N7"/>
    <mergeCell ref="D5:D6"/>
    <mergeCell ref="A5:A6"/>
    <mergeCell ref="B5:B6"/>
    <mergeCell ref="C5:C6"/>
    <mergeCell ref="K7:L7"/>
    <mergeCell ref="Q7:R7"/>
    <mergeCell ref="A47:A50"/>
    <mergeCell ref="B47:D50"/>
    <mergeCell ref="A51:E51"/>
    <mergeCell ref="O7:P7"/>
    <mergeCell ref="C20:C21"/>
    <mergeCell ref="C17:C19"/>
    <mergeCell ref="C13:C14"/>
    <mergeCell ref="C11:C12"/>
    <mergeCell ref="B13:B16"/>
  </mergeCells>
  <printOptions/>
  <pageMargins left="0.9448818897637796" right="0.6299212598425197" top="0.5905511811023623" bottom="0.5905511811023623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R54"/>
  <sheetViews>
    <sheetView view="pageBreakPreview" zoomScale="80" zoomScaleSheetLayoutView="80" workbookViewId="0" topLeftCell="B1">
      <pane xSplit="5" ySplit="8" topLeftCell="G45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K46" sqref="K46"/>
    </sheetView>
  </sheetViews>
  <sheetFormatPr defaultColWidth="9.00390625" defaultRowHeight="12.75" outlineLevelCol="1"/>
  <cols>
    <col min="1" max="1" width="4.00390625" style="256" customWidth="1"/>
    <col min="2" max="2" width="27.125" style="8" customWidth="1"/>
    <col min="3" max="3" width="24.75390625" style="8" customWidth="1"/>
    <col min="4" max="4" width="9.75390625" style="8" customWidth="1"/>
    <col min="5" max="5" width="9.25390625" style="8" customWidth="1"/>
    <col min="6" max="6" width="10.375" style="8" customWidth="1"/>
    <col min="7" max="7" width="10.875" style="8" customWidth="1"/>
    <col min="8" max="8" width="9.125" style="8" customWidth="1"/>
    <col min="9" max="9" width="11.25390625" style="8" customWidth="1"/>
    <col min="10" max="10" width="10.75390625" style="8" customWidth="1"/>
    <col min="11" max="11" width="11.00390625" style="8" customWidth="1"/>
    <col min="12" max="12" width="10.375" style="8" customWidth="1"/>
    <col min="13" max="16" width="9.125" style="8" customWidth="1"/>
    <col min="17" max="18" width="0" style="8" hidden="1" customWidth="1" outlineLevel="1"/>
    <col min="19" max="19" width="9.125" style="8" customWidth="1" collapsed="1"/>
    <col min="20" max="16384" width="9.125" style="8" customWidth="1"/>
  </cols>
  <sheetData>
    <row r="1" spans="15:16" ht="12.75">
      <c r="O1" s="139" t="s">
        <v>303</v>
      </c>
      <c r="P1" s="139"/>
    </row>
    <row r="2" spans="2:8" ht="12.75">
      <c r="B2" s="144"/>
      <c r="C2" s="144"/>
      <c r="D2" s="144"/>
      <c r="H2" s="257"/>
    </row>
    <row r="3" spans="1:16" ht="67.5" customHeight="1">
      <c r="A3" s="1129" t="s">
        <v>452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</row>
    <row r="4" spans="2:8" ht="13.5" thickBot="1">
      <c r="B4" s="144"/>
      <c r="C4" s="144"/>
      <c r="D4" s="144"/>
      <c r="H4" s="100"/>
    </row>
    <row r="5" spans="1:18" ht="73.5" customHeight="1">
      <c r="A5" s="1199" t="s">
        <v>43</v>
      </c>
      <c r="B5" s="1189" t="s">
        <v>31</v>
      </c>
      <c r="C5" s="1190"/>
      <c r="D5" s="1201" t="s">
        <v>10</v>
      </c>
      <c r="E5" s="1203" t="s">
        <v>99</v>
      </c>
      <c r="F5" s="259" t="s">
        <v>201</v>
      </c>
      <c r="G5" s="260" t="s">
        <v>202</v>
      </c>
      <c r="H5" s="261" t="s">
        <v>103</v>
      </c>
      <c r="I5" s="258" t="s">
        <v>202</v>
      </c>
      <c r="J5" s="261" t="s">
        <v>103</v>
      </c>
      <c r="K5" s="258" t="s">
        <v>202</v>
      </c>
      <c r="L5" s="261" t="s">
        <v>103</v>
      </c>
      <c r="M5" s="258" t="s">
        <v>202</v>
      </c>
      <c r="N5" s="261" t="s">
        <v>103</v>
      </c>
      <c r="O5" s="258" t="s">
        <v>202</v>
      </c>
      <c r="P5" s="261" t="s">
        <v>103</v>
      </c>
      <c r="Q5" s="258" t="s">
        <v>202</v>
      </c>
      <c r="R5" s="261" t="s">
        <v>103</v>
      </c>
    </row>
    <row r="6" spans="1:18" ht="13.5" thickBot="1">
      <c r="A6" s="1200"/>
      <c r="B6" s="1191"/>
      <c r="C6" s="1192"/>
      <c r="D6" s="1202"/>
      <c r="E6" s="1204"/>
      <c r="F6" s="601" t="s">
        <v>134</v>
      </c>
      <c r="G6" s="597" t="s">
        <v>135</v>
      </c>
      <c r="H6" s="596" t="s">
        <v>105</v>
      </c>
      <c r="I6" s="594" t="s">
        <v>135</v>
      </c>
      <c r="J6" s="596" t="s">
        <v>105</v>
      </c>
      <c r="K6" s="594" t="s">
        <v>135</v>
      </c>
      <c r="L6" s="596" t="s">
        <v>105</v>
      </c>
      <c r="M6" s="594" t="s">
        <v>135</v>
      </c>
      <c r="N6" s="596" t="s">
        <v>105</v>
      </c>
      <c r="O6" s="594" t="s">
        <v>135</v>
      </c>
      <c r="P6" s="596" t="s">
        <v>105</v>
      </c>
      <c r="Q6" s="594" t="s">
        <v>135</v>
      </c>
      <c r="R6" s="596" t="s">
        <v>105</v>
      </c>
    </row>
    <row r="7" spans="1:18" ht="35.25" customHeight="1" thickBot="1">
      <c r="A7" s="602"/>
      <c r="B7" s="1147"/>
      <c r="C7" s="1193"/>
      <c r="D7" s="608"/>
      <c r="E7" s="599"/>
      <c r="F7" s="609"/>
      <c r="G7" s="1180" t="s">
        <v>428</v>
      </c>
      <c r="H7" s="1175"/>
      <c r="I7" s="1147" t="s">
        <v>453</v>
      </c>
      <c r="J7" s="1143"/>
      <c r="K7" s="1180" t="s">
        <v>451</v>
      </c>
      <c r="L7" s="1175"/>
      <c r="M7" s="1147" t="s">
        <v>309</v>
      </c>
      <c r="N7" s="1143"/>
      <c r="O7" s="1147" t="s">
        <v>629</v>
      </c>
      <c r="P7" s="1143"/>
      <c r="Q7" s="1147" t="s">
        <v>628</v>
      </c>
      <c r="R7" s="1143"/>
    </row>
    <row r="8" spans="1:18" ht="13.5" thickBot="1">
      <c r="A8" s="36">
        <v>1</v>
      </c>
      <c r="B8" s="603">
        <f>+A8+1</f>
        <v>2</v>
      </c>
      <c r="C8" s="603">
        <v>3</v>
      </c>
      <c r="D8" s="603">
        <v>4</v>
      </c>
      <c r="E8" s="604">
        <v>5</v>
      </c>
      <c r="F8" s="605">
        <v>6</v>
      </c>
      <c r="G8" s="606">
        <v>7</v>
      </c>
      <c r="H8" s="607">
        <v>8</v>
      </c>
      <c r="I8" s="604">
        <v>9</v>
      </c>
      <c r="J8" s="607">
        <v>10</v>
      </c>
      <c r="K8" s="605">
        <v>11</v>
      </c>
      <c r="L8" s="605">
        <v>12</v>
      </c>
      <c r="M8" s="604">
        <v>13</v>
      </c>
      <c r="N8" s="607">
        <v>14</v>
      </c>
      <c r="O8" s="604">
        <v>15</v>
      </c>
      <c r="P8" s="607">
        <v>16</v>
      </c>
      <c r="Q8" s="604">
        <v>17</v>
      </c>
      <c r="R8" s="607">
        <v>18</v>
      </c>
    </row>
    <row r="9" spans="1:18" ht="12.75">
      <c r="A9" s="1198">
        <v>1</v>
      </c>
      <c r="B9" s="1194" t="s">
        <v>136</v>
      </c>
      <c r="C9" s="315" t="str">
        <f>B9</f>
        <v>Подстанция</v>
      </c>
      <c r="D9" s="1194" t="s">
        <v>137</v>
      </c>
      <c r="E9" s="262">
        <v>1150</v>
      </c>
      <c r="F9" s="263">
        <v>1000</v>
      </c>
      <c r="G9" s="264"/>
      <c r="H9" s="265">
        <f aca="true" t="shared" si="0" ref="H9:H43">F9*G9</f>
        <v>0</v>
      </c>
      <c r="I9" s="266"/>
      <c r="J9" s="265">
        <f aca="true" t="shared" si="1" ref="J9:J43">F9*I9</f>
        <v>0</v>
      </c>
      <c r="K9" s="266"/>
      <c r="L9" s="537">
        <f>K9*F9</f>
        <v>0</v>
      </c>
      <c r="M9" s="266"/>
      <c r="N9" s="265">
        <f aca="true" t="shared" si="2" ref="N9:N43">F9*M9</f>
        <v>0</v>
      </c>
      <c r="O9" s="266"/>
      <c r="P9" s="265">
        <f aca="true" t="shared" si="3" ref="P9:P43">F9*O9</f>
        <v>0</v>
      </c>
      <c r="Q9" s="266"/>
      <c r="R9" s="265">
        <f aca="true" t="shared" si="4" ref="R9:R49">H9*Q9</f>
        <v>0</v>
      </c>
    </row>
    <row r="10" spans="1:18" ht="12.75">
      <c r="A10" s="1196"/>
      <c r="B10" s="1195"/>
      <c r="C10" s="316" t="str">
        <f>B9</f>
        <v>Подстанция</v>
      </c>
      <c r="D10" s="1195"/>
      <c r="E10" s="187">
        <v>750</v>
      </c>
      <c r="F10" s="268">
        <v>600</v>
      </c>
      <c r="G10" s="269"/>
      <c r="H10" s="270">
        <f t="shared" si="0"/>
        <v>0</v>
      </c>
      <c r="I10" s="271"/>
      <c r="J10" s="265">
        <f t="shared" si="1"/>
        <v>0</v>
      </c>
      <c r="K10" s="266"/>
      <c r="L10" s="537">
        <f aca="true" t="shared" si="5" ref="L10:L49">K10*F10</f>
        <v>0</v>
      </c>
      <c r="M10" s="271"/>
      <c r="N10" s="265">
        <f t="shared" si="2"/>
        <v>0</v>
      </c>
      <c r="O10" s="271"/>
      <c r="P10" s="265">
        <f t="shared" si="3"/>
        <v>0</v>
      </c>
      <c r="Q10" s="271"/>
      <c r="R10" s="265">
        <f t="shared" si="4"/>
        <v>0</v>
      </c>
    </row>
    <row r="11" spans="1:18" ht="12.75">
      <c r="A11" s="1196"/>
      <c r="B11" s="1195"/>
      <c r="C11" s="316" t="str">
        <f>B9</f>
        <v>Подстанция</v>
      </c>
      <c r="D11" s="1195"/>
      <c r="E11" s="272" t="s">
        <v>184</v>
      </c>
      <c r="F11" s="268">
        <v>500</v>
      </c>
      <c r="G11" s="269"/>
      <c r="H11" s="270">
        <f t="shared" si="0"/>
        <v>0</v>
      </c>
      <c r="I11" s="271"/>
      <c r="J11" s="265">
        <f t="shared" si="1"/>
        <v>0</v>
      </c>
      <c r="K11" s="266"/>
      <c r="L11" s="537">
        <f t="shared" si="5"/>
        <v>0</v>
      </c>
      <c r="M11" s="271"/>
      <c r="N11" s="265">
        <f t="shared" si="2"/>
        <v>0</v>
      </c>
      <c r="O11" s="271"/>
      <c r="P11" s="265">
        <f t="shared" si="3"/>
        <v>0</v>
      </c>
      <c r="Q11" s="271"/>
      <c r="R11" s="265">
        <f t="shared" si="4"/>
        <v>0</v>
      </c>
    </row>
    <row r="12" spans="1:18" ht="12.75">
      <c r="A12" s="1196"/>
      <c r="B12" s="1195"/>
      <c r="C12" s="316" t="str">
        <f>B9</f>
        <v>Подстанция</v>
      </c>
      <c r="D12" s="1195"/>
      <c r="E12" s="187">
        <v>330</v>
      </c>
      <c r="F12" s="268">
        <v>250</v>
      </c>
      <c r="G12" s="269"/>
      <c r="H12" s="270">
        <f t="shared" si="0"/>
        <v>0</v>
      </c>
      <c r="I12" s="271"/>
      <c r="J12" s="265">
        <f t="shared" si="1"/>
        <v>0</v>
      </c>
      <c r="K12" s="266"/>
      <c r="L12" s="537">
        <f t="shared" si="5"/>
        <v>0</v>
      </c>
      <c r="M12" s="271"/>
      <c r="N12" s="265">
        <f t="shared" si="2"/>
        <v>0</v>
      </c>
      <c r="O12" s="271"/>
      <c r="P12" s="265">
        <f t="shared" si="3"/>
        <v>0</v>
      </c>
      <c r="Q12" s="271"/>
      <c r="R12" s="265">
        <f t="shared" si="4"/>
        <v>0</v>
      </c>
    </row>
    <row r="13" spans="1:18" ht="12.75">
      <c r="A13" s="1196"/>
      <c r="B13" s="1195"/>
      <c r="C13" s="316" t="str">
        <f>B9</f>
        <v>Подстанция</v>
      </c>
      <c r="D13" s="1195"/>
      <c r="E13" s="187">
        <v>220</v>
      </c>
      <c r="F13" s="268">
        <v>210</v>
      </c>
      <c r="G13" s="269"/>
      <c r="H13" s="270">
        <f t="shared" si="0"/>
        <v>0</v>
      </c>
      <c r="I13" s="271"/>
      <c r="J13" s="265">
        <f t="shared" si="1"/>
        <v>0</v>
      </c>
      <c r="K13" s="266"/>
      <c r="L13" s="537">
        <f t="shared" si="5"/>
        <v>0</v>
      </c>
      <c r="M13" s="271"/>
      <c r="N13" s="265">
        <f t="shared" si="2"/>
        <v>0</v>
      </c>
      <c r="O13" s="271"/>
      <c r="P13" s="265">
        <f t="shared" si="3"/>
        <v>0</v>
      </c>
      <c r="Q13" s="271"/>
      <c r="R13" s="265">
        <f t="shared" si="4"/>
        <v>0</v>
      </c>
    </row>
    <row r="14" spans="1:18" ht="12.75">
      <c r="A14" s="1196"/>
      <c r="B14" s="1195"/>
      <c r="C14" s="316" t="str">
        <f>B9</f>
        <v>Подстанция</v>
      </c>
      <c r="D14" s="1195"/>
      <c r="E14" s="272" t="s">
        <v>110</v>
      </c>
      <c r="F14" s="268">
        <v>105</v>
      </c>
      <c r="G14" s="269"/>
      <c r="H14" s="270">
        <f t="shared" si="0"/>
        <v>0</v>
      </c>
      <c r="I14" s="271"/>
      <c r="J14" s="265">
        <f t="shared" si="1"/>
        <v>0</v>
      </c>
      <c r="K14" s="266"/>
      <c r="L14" s="537">
        <f t="shared" si="5"/>
        <v>0</v>
      </c>
      <c r="M14" s="271"/>
      <c r="N14" s="265">
        <f t="shared" si="2"/>
        <v>0</v>
      </c>
      <c r="O14" s="271"/>
      <c r="P14" s="265">
        <f t="shared" si="3"/>
        <v>0</v>
      </c>
      <c r="Q14" s="271"/>
      <c r="R14" s="265">
        <f t="shared" si="4"/>
        <v>0</v>
      </c>
    </row>
    <row r="15" spans="1:18" ht="12.75">
      <c r="A15" s="1197"/>
      <c r="B15" s="1195"/>
      <c r="C15" s="316" t="str">
        <f>B9</f>
        <v>Подстанция</v>
      </c>
      <c r="D15" s="1195"/>
      <c r="E15" s="187">
        <v>35</v>
      </c>
      <c r="F15" s="268">
        <v>75</v>
      </c>
      <c r="G15" s="269"/>
      <c r="H15" s="270">
        <f t="shared" si="0"/>
        <v>0</v>
      </c>
      <c r="I15" s="271"/>
      <c r="J15" s="265">
        <f t="shared" si="1"/>
        <v>0</v>
      </c>
      <c r="K15" s="266"/>
      <c r="L15" s="537">
        <f t="shared" si="5"/>
        <v>0</v>
      </c>
      <c r="M15" s="271"/>
      <c r="N15" s="265">
        <f t="shared" si="2"/>
        <v>0</v>
      </c>
      <c r="O15" s="271"/>
      <c r="P15" s="265">
        <f t="shared" si="3"/>
        <v>0</v>
      </c>
      <c r="Q15" s="271"/>
      <c r="R15" s="265">
        <f t="shared" si="4"/>
        <v>0</v>
      </c>
    </row>
    <row r="16" spans="1:18" ht="72" customHeight="1">
      <c r="A16" s="1139">
        <v>2</v>
      </c>
      <c r="B16" s="1195" t="s">
        <v>203</v>
      </c>
      <c r="C16" s="316" t="str">
        <f>B16</f>
        <v>Силовой трансформатор или реактор (одно- или трехфазный), или вольтодобавочный трансформатор</v>
      </c>
      <c r="D16" s="1195" t="s">
        <v>214</v>
      </c>
      <c r="E16" s="187">
        <v>1150</v>
      </c>
      <c r="F16" s="268">
        <v>60</v>
      </c>
      <c r="G16" s="269"/>
      <c r="H16" s="270">
        <f t="shared" si="0"/>
        <v>0</v>
      </c>
      <c r="I16" s="271"/>
      <c r="J16" s="265">
        <f t="shared" si="1"/>
        <v>0</v>
      </c>
      <c r="K16" s="266"/>
      <c r="L16" s="537">
        <f t="shared" si="5"/>
        <v>0</v>
      </c>
      <c r="M16" s="271"/>
      <c r="N16" s="265">
        <f t="shared" si="2"/>
        <v>0</v>
      </c>
      <c r="O16" s="271"/>
      <c r="P16" s="265">
        <f t="shared" si="3"/>
        <v>0</v>
      </c>
      <c r="Q16" s="271"/>
      <c r="R16" s="265">
        <f t="shared" si="4"/>
        <v>0</v>
      </c>
    </row>
    <row r="17" spans="1:18" ht="78.75" customHeight="1">
      <c r="A17" s="1196"/>
      <c r="B17" s="1195"/>
      <c r="C17" s="317" t="str">
        <f>B16</f>
        <v>Силовой трансформатор или реактор (одно- или трехфазный), или вольтодобавочный трансформатор</v>
      </c>
      <c r="D17" s="1195"/>
      <c r="E17" s="187">
        <v>750</v>
      </c>
      <c r="F17" s="268">
        <v>43</v>
      </c>
      <c r="G17" s="269"/>
      <c r="H17" s="270">
        <f t="shared" si="0"/>
        <v>0</v>
      </c>
      <c r="I17" s="271"/>
      <c r="J17" s="265">
        <f t="shared" si="1"/>
        <v>0</v>
      </c>
      <c r="K17" s="266"/>
      <c r="L17" s="537">
        <f t="shared" si="5"/>
        <v>0</v>
      </c>
      <c r="M17" s="271"/>
      <c r="N17" s="265">
        <f t="shared" si="2"/>
        <v>0</v>
      </c>
      <c r="O17" s="271"/>
      <c r="P17" s="265">
        <f t="shared" si="3"/>
        <v>0</v>
      </c>
      <c r="Q17" s="271"/>
      <c r="R17" s="265">
        <f t="shared" si="4"/>
        <v>0</v>
      </c>
    </row>
    <row r="18" spans="1:18" ht="71.25" customHeight="1">
      <c r="A18" s="1196"/>
      <c r="B18" s="1195"/>
      <c r="C18" s="316" t="str">
        <f>B16</f>
        <v>Силовой трансформатор или реактор (одно- или трехфазный), или вольтодобавочный трансформатор</v>
      </c>
      <c r="D18" s="1195"/>
      <c r="E18" s="272" t="s">
        <v>184</v>
      </c>
      <c r="F18" s="268">
        <v>28</v>
      </c>
      <c r="G18" s="269"/>
      <c r="H18" s="270">
        <f t="shared" si="0"/>
        <v>0</v>
      </c>
      <c r="I18" s="271"/>
      <c r="J18" s="265">
        <f t="shared" si="1"/>
        <v>0</v>
      </c>
      <c r="K18" s="266"/>
      <c r="L18" s="537">
        <f t="shared" si="5"/>
        <v>0</v>
      </c>
      <c r="M18" s="271"/>
      <c r="N18" s="265">
        <f t="shared" si="2"/>
        <v>0</v>
      </c>
      <c r="O18" s="271"/>
      <c r="P18" s="265">
        <f t="shared" si="3"/>
        <v>0</v>
      </c>
      <c r="Q18" s="271"/>
      <c r="R18" s="265">
        <f t="shared" si="4"/>
        <v>0</v>
      </c>
    </row>
    <row r="19" spans="1:18" ht="71.25" customHeight="1">
      <c r="A19" s="1196"/>
      <c r="B19" s="1195"/>
      <c r="C19" s="316" t="str">
        <f>B16</f>
        <v>Силовой трансформатор или реактор (одно- или трехфазный), или вольтодобавочный трансформатор</v>
      </c>
      <c r="D19" s="1195"/>
      <c r="E19" s="187">
        <v>330</v>
      </c>
      <c r="F19" s="268">
        <v>18</v>
      </c>
      <c r="G19" s="269"/>
      <c r="H19" s="270">
        <f t="shared" si="0"/>
        <v>0</v>
      </c>
      <c r="I19" s="271"/>
      <c r="J19" s="265">
        <f t="shared" si="1"/>
        <v>0</v>
      </c>
      <c r="K19" s="266"/>
      <c r="L19" s="537">
        <f t="shared" si="5"/>
        <v>0</v>
      </c>
      <c r="M19" s="271"/>
      <c r="N19" s="265">
        <f t="shared" si="2"/>
        <v>0</v>
      </c>
      <c r="O19" s="271"/>
      <c r="P19" s="265">
        <f t="shared" si="3"/>
        <v>0</v>
      </c>
      <c r="Q19" s="271"/>
      <c r="R19" s="265">
        <f t="shared" si="4"/>
        <v>0</v>
      </c>
    </row>
    <row r="20" spans="1:18" ht="63.75">
      <c r="A20" s="1196"/>
      <c r="B20" s="1195"/>
      <c r="C20" s="316" t="str">
        <f>B16</f>
        <v>Силовой трансформатор или реактор (одно- или трехфазный), или вольтодобавочный трансформатор</v>
      </c>
      <c r="D20" s="1195"/>
      <c r="E20" s="187">
        <v>220</v>
      </c>
      <c r="F20" s="268">
        <v>14</v>
      </c>
      <c r="G20" s="269"/>
      <c r="H20" s="270">
        <f t="shared" si="0"/>
        <v>0</v>
      </c>
      <c r="I20" s="271"/>
      <c r="J20" s="265">
        <f t="shared" si="1"/>
        <v>0</v>
      </c>
      <c r="K20" s="266"/>
      <c r="L20" s="537">
        <f t="shared" si="5"/>
        <v>0</v>
      </c>
      <c r="M20" s="271"/>
      <c r="N20" s="265">
        <f t="shared" si="2"/>
        <v>0</v>
      </c>
      <c r="O20" s="271"/>
      <c r="P20" s="265">
        <f t="shared" si="3"/>
        <v>0</v>
      </c>
      <c r="Q20" s="271"/>
      <c r="R20" s="265">
        <f t="shared" si="4"/>
        <v>0</v>
      </c>
    </row>
    <row r="21" spans="1:18" ht="75" customHeight="1">
      <c r="A21" s="1196"/>
      <c r="B21" s="1195"/>
      <c r="C21" s="316" t="str">
        <f>B16</f>
        <v>Силовой трансформатор или реактор (одно- или трехфазный), или вольтодобавочный трансформатор</v>
      </c>
      <c r="D21" s="1195"/>
      <c r="E21" s="272" t="s">
        <v>110</v>
      </c>
      <c r="F21" s="268">
        <v>7.8</v>
      </c>
      <c r="G21" s="269"/>
      <c r="H21" s="270">
        <f t="shared" si="0"/>
        <v>0</v>
      </c>
      <c r="I21" s="271"/>
      <c r="J21" s="265">
        <f t="shared" si="1"/>
        <v>0</v>
      </c>
      <c r="K21" s="266"/>
      <c r="L21" s="537">
        <f t="shared" si="5"/>
        <v>0</v>
      </c>
      <c r="M21" s="271"/>
      <c r="N21" s="265">
        <f t="shared" si="2"/>
        <v>0</v>
      </c>
      <c r="O21" s="271"/>
      <c r="P21" s="265">
        <f t="shared" si="3"/>
        <v>0</v>
      </c>
      <c r="Q21" s="271"/>
      <c r="R21" s="265">
        <f t="shared" si="4"/>
        <v>0</v>
      </c>
    </row>
    <row r="22" spans="1:18" ht="74.25" customHeight="1">
      <c r="A22" s="1196"/>
      <c r="B22" s="1195"/>
      <c r="C22" s="316" t="str">
        <f>B16</f>
        <v>Силовой трансформатор или реактор (одно- или трехфазный), или вольтодобавочный трансформатор</v>
      </c>
      <c r="D22" s="1195"/>
      <c r="E22" s="187">
        <v>35</v>
      </c>
      <c r="F22" s="268">
        <v>2.1</v>
      </c>
      <c r="G22" s="269"/>
      <c r="H22" s="270">
        <f t="shared" si="0"/>
        <v>0</v>
      </c>
      <c r="I22" s="271"/>
      <c r="J22" s="265">
        <f t="shared" si="1"/>
        <v>0</v>
      </c>
      <c r="K22" s="266"/>
      <c r="L22" s="537">
        <f t="shared" si="5"/>
        <v>0</v>
      </c>
      <c r="M22" s="271"/>
      <c r="N22" s="265">
        <f t="shared" si="2"/>
        <v>0</v>
      </c>
      <c r="O22" s="271"/>
      <c r="P22" s="265">
        <f t="shared" si="3"/>
        <v>0</v>
      </c>
      <c r="Q22" s="271"/>
      <c r="R22" s="265">
        <f t="shared" si="4"/>
        <v>0</v>
      </c>
    </row>
    <row r="23" spans="1:18" ht="75" customHeight="1">
      <c r="A23" s="1197"/>
      <c r="B23" s="1195"/>
      <c r="C23" s="316" t="str">
        <f>B16</f>
        <v>Силовой трансформатор или реактор (одно- или трехфазный), или вольтодобавочный трансформатор</v>
      </c>
      <c r="D23" s="1195"/>
      <c r="E23" s="273" t="s">
        <v>138</v>
      </c>
      <c r="F23" s="268">
        <v>1</v>
      </c>
      <c r="G23" s="269"/>
      <c r="H23" s="270">
        <f t="shared" si="0"/>
        <v>0</v>
      </c>
      <c r="I23" s="271"/>
      <c r="J23" s="265">
        <f t="shared" si="1"/>
        <v>0</v>
      </c>
      <c r="K23" s="266"/>
      <c r="L23" s="537">
        <f t="shared" si="5"/>
        <v>0</v>
      </c>
      <c r="M23" s="271"/>
      <c r="N23" s="265">
        <f t="shared" si="2"/>
        <v>0</v>
      </c>
      <c r="O23" s="271"/>
      <c r="P23" s="265">
        <f t="shared" si="3"/>
        <v>0</v>
      </c>
      <c r="Q23" s="271"/>
      <c r="R23" s="265">
        <f t="shared" si="4"/>
        <v>0</v>
      </c>
    </row>
    <row r="24" spans="1:18" ht="12.75">
      <c r="A24" s="1145">
        <v>3</v>
      </c>
      <c r="B24" s="1195" t="s">
        <v>139</v>
      </c>
      <c r="C24" s="317" t="str">
        <f>B24</f>
        <v>Воздушный выключатель</v>
      </c>
      <c r="D24" s="1195" t="s">
        <v>140</v>
      </c>
      <c r="E24" s="187">
        <v>1150</v>
      </c>
      <c r="F24" s="268">
        <v>180</v>
      </c>
      <c r="G24" s="269"/>
      <c r="H24" s="270">
        <f t="shared" si="0"/>
        <v>0</v>
      </c>
      <c r="I24" s="271"/>
      <c r="J24" s="265">
        <f t="shared" si="1"/>
        <v>0</v>
      </c>
      <c r="K24" s="266"/>
      <c r="L24" s="537">
        <f t="shared" si="5"/>
        <v>0</v>
      </c>
      <c r="M24" s="271"/>
      <c r="N24" s="265">
        <f t="shared" si="2"/>
        <v>0</v>
      </c>
      <c r="O24" s="271"/>
      <c r="P24" s="265">
        <f t="shared" si="3"/>
        <v>0</v>
      </c>
      <c r="Q24" s="271"/>
      <c r="R24" s="265">
        <f t="shared" si="4"/>
        <v>0</v>
      </c>
    </row>
    <row r="25" spans="1:18" ht="12.75">
      <c r="A25" s="1145"/>
      <c r="B25" s="1195"/>
      <c r="C25" s="316" t="str">
        <f>B24</f>
        <v>Воздушный выключатель</v>
      </c>
      <c r="D25" s="1195"/>
      <c r="E25" s="187">
        <v>750</v>
      </c>
      <c r="F25" s="268">
        <v>130</v>
      </c>
      <c r="G25" s="269"/>
      <c r="H25" s="270">
        <f t="shared" si="0"/>
        <v>0</v>
      </c>
      <c r="I25" s="271"/>
      <c r="J25" s="265">
        <f t="shared" si="1"/>
        <v>0</v>
      </c>
      <c r="K25" s="266"/>
      <c r="L25" s="537">
        <f t="shared" si="5"/>
        <v>0</v>
      </c>
      <c r="M25" s="271"/>
      <c r="N25" s="265">
        <f t="shared" si="2"/>
        <v>0</v>
      </c>
      <c r="O25" s="271"/>
      <c r="P25" s="265">
        <f t="shared" si="3"/>
        <v>0</v>
      </c>
      <c r="Q25" s="271"/>
      <c r="R25" s="265">
        <f t="shared" si="4"/>
        <v>0</v>
      </c>
    </row>
    <row r="26" spans="1:18" ht="12.75">
      <c r="A26" s="1145"/>
      <c r="B26" s="1195"/>
      <c r="C26" s="316" t="str">
        <f>B24</f>
        <v>Воздушный выключатель</v>
      </c>
      <c r="D26" s="1195"/>
      <c r="E26" s="272" t="s">
        <v>184</v>
      </c>
      <c r="F26" s="268">
        <v>88</v>
      </c>
      <c r="G26" s="269"/>
      <c r="H26" s="270">
        <f t="shared" si="0"/>
        <v>0</v>
      </c>
      <c r="I26" s="271"/>
      <c r="J26" s="265">
        <f t="shared" si="1"/>
        <v>0</v>
      </c>
      <c r="K26" s="266"/>
      <c r="L26" s="537">
        <f t="shared" si="5"/>
        <v>0</v>
      </c>
      <c r="M26" s="271"/>
      <c r="N26" s="265">
        <f t="shared" si="2"/>
        <v>0</v>
      </c>
      <c r="O26" s="271"/>
      <c r="P26" s="265">
        <f t="shared" si="3"/>
        <v>0</v>
      </c>
      <c r="Q26" s="271"/>
      <c r="R26" s="265">
        <f t="shared" si="4"/>
        <v>0</v>
      </c>
    </row>
    <row r="27" spans="1:18" ht="12.75">
      <c r="A27" s="1145"/>
      <c r="B27" s="1195"/>
      <c r="C27" s="316" t="str">
        <f>B24</f>
        <v>Воздушный выключатель</v>
      </c>
      <c r="D27" s="1195"/>
      <c r="E27" s="187">
        <v>330</v>
      </c>
      <c r="F27" s="268">
        <v>66</v>
      </c>
      <c r="G27" s="269"/>
      <c r="H27" s="270">
        <f t="shared" si="0"/>
        <v>0</v>
      </c>
      <c r="I27" s="271"/>
      <c r="J27" s="265">
        <f t="shared" si="1"/>
        <v>0</v>
      </c>
      <c r="K27" s="266"/>
      <c r="L27" s="537">
        <f t="shared" si="5"/>
        <v>0</v>
      </c>
      <c r="M27" s="271"/>
      <c r="N27" s="265">
        <f t="shared" si="2"/>
        <v>0</v>
      </c>
      <c r="O27" s="271"/>
      <c r="P27" s="265">
        <f t="shared" si="3"/>
        <v>0</v>
      </c>
      <c r="Q27" s="271"/>
      <c r="R27" s="265">
        <f t="shared" si="4"/>
        <v>0</v>
      </c>
    </row>
    <row r="28" spans="1:18" ht="12.75">
      <c r="A28" s="1145"/>
      <c r="B28" s="1195"/>
      <c r="C28" s="316" t="str">
        <f>B24</f>
        <v>Воздушный выключатель</v>
      </c>
      <c r="D28" s="1195"/>
      <c r="E28" s="187">
        <v>220</v>
      </c>
      <c r="F28" s="268">
        <v>43</v>
      </c>
      <c r="G28" s="269"/>
      <c r="H28" s="270">
        <f t="shared" si="0"/>
        <v>0</v>
      </c>
      <c r="I28" s="271"/>
      <c r="J28" s="265">
        <f t="shared" si="1"/>
        <v>0</v>
      </c>
      <c r="K28" s="266"/>
      <c r="L28" s="537">
        <f t="shared" si="5"/>
        <v>0</v>
      </c>
      <c r="M28" s="271"/>
      <c r="N28" s="265">
        <f t="shared" si="2"/>
        <v>0</v>
      </c>
      <c r="O28" s="271"/>
      <c r="P28" s="265">
        <f t="shared" si="3"/>
        <v>0</v>
      </c>
      <c r="Q28" s="271"/>
      <c r="R28" s="265">
        <f t="shared" si="4"/>
        <v>0</v>
      </c>
    </row>
    <row r="29" spans="1:18" ht="12.75">
      <c r="A29" s="1145"/>
      <c r="B29" s="1195"/>
      <c r="C29" s="316" t="str">
        <f>B24</f>
        <v>Воздушный выключатель</v>
      </c>
      <c r="D29" s="1195"/>
      <c r="E29" s="272" t="s">
        <v>110</v>
      </c>
      <c r="F29" s="268">
        <v>26</v>
      </c>
      <c r="G29" s="269"/>
      <c r="H29" s="270">
        <f t="shared" si="0"/>
        <v>0</v>
      </c>
      <c r="I29" s="271"/>
      <c r="J29" s="265">
        <f t="shared" si="1"/>
        <v>0</v>
      </c>
      <c r="K29" s="266"/>
      <c r="L29" s="537">
        <f t="shared" si="5"/>
        <v>0</v>
      </c>
      <c r="M29" s="271"/>
      <c r="N29" s="265">
        <f t="shared" si="2"/>
        <v>0</v>
      </c>
      <c r="O29" s="271"/>
      <c r="P29" s="265">
        <f t="shared" si="3"/>
        <v>0</v>
      </c>
      <c r="Q29" s="271"/>
      <c r="R29" s="265">
        <f t="shared" si="4"/>
        <v>0</v>
      </c>
    </row>
    <row r="30" spans="1:18" ht="12.75">
      <c r="A30" s="1145"/>
      <c r="B30" s="1195"/>
      <c r="C30" s="316" t="str">
        <f>B24</f>
        <v>Воздушный выключатель</v>
      </c>
      <c r="D30" s="1195"/>
      <c r="E30" s="187">
        <v>35</v>
      </c>
      <c r="F30" s="268">
        <v>11</v>
      </c>
      <c r="G30" s="269"/>
      <c r="H30" s="270">
        <f t="shared" si="0"/>
        <v>0</v>
      </c>
      <c r="I30" s="271"/>
      <c r="J30" s="265">
        <f t="shared" si="1"/>
        <v>0</v>
      </c>
      <c r="K30" s="266"/>
      <c r="L30" s="537">
        <f t="shared" si="5"/>
        <v>0</v>
      </c>
      <c r="M30" s="271"/>
      <c r="N30" s="265">
        <f t="shared" si="2"/>
        <v>0</v>
      </c>
      <c r="O30" s="271"/>
      <c r="P30" s="265">
        <f t="shared" si="3"/>
        <v>0</v>
      </c>
      <c r="Q30" s="271"/>
      <c r="R30" s="265">
        <f t="shared" si="4"/>
        <v>0</v>
      </c>
    </row>
    <row r="31" spans="1:18" ht="12.75">
      <c r="A31" s="1145"/>
      <c r="B31" s="1195"/>
      <c r="C31" s="316" t="str">
        <f>B24</f>
        <v>Воздушный выключатель</v>
      </c>
      <c r="D31" s="1195"/>
      <c r="E31" s="273" t="s">
        <v>138</v>
      </c>
      <c r="F31" s="268">
        <v>5.5</v>
      </c>
      <c r="G31" s="269">
        <v>11</v>
      </c>
      <c r="H31" s="270">
        <f t="shared" si="0"/>
        <v>60.5</v>
      </c>
      <c r="I31" s="271">
        <v>11</v>
      </c>
      <c r="J31" s="265">
        <f t="shared" si="1"/>
        <v>60.5</v>
      </c>
      <c r="K31" s="266">
        <v>11</v>
      </c>
      <c r="L31" s="537">
        <f t="shared" si="5"/>
        <v>60.5</v>
      </c>
      <c r="M31" s="271">
        <v>11</v>
      </c>
      <c r="N31" s="265">
        <f t="shared" si="2"/>
        <v>60.5</v>
      </c>
      <c r="O31" s="271">
        <v>11</v>
      </c>
      <c r="P31" s="265">
        <f t="shared" si="3"/>
        <v>60.5</v>
      </c>
      <c r="Q31" s="271"/>
      <c r="R31" s="265">
        <f t="shared" si="4"/>
        <v>0</v>
      </c>
    </row>
    <row r="32" spans="1:18" ht="24" customHeight="1">
      <c r="A32" s="1145">
        <v>4</v>
      </c>
      <c r="B32" s="1195" t="s">
        <v>141</v>
      </c>
      <c r="C32" s="317" t="str">
        <f>B32</f>
        <v>Масляный (вакуумный) выключатель</v>
      </c>
      <c r="D32" s="1195" t="s">
        <v>142</v>
      </c>
      <c r="E32" s="187">
        <v>220</v>
      </c>
      <c r="F32" s="268">
        <v>23</v>
      </c>
      <c r="G32" s="269"/>
      <c r="H32" s="270">
        <f t="shared" si="0"/>
        <v>0</v>
      </c>
      <c r="I32" s="271"/>
      <c r="J32" s="265">
        <f t="shared" si="1"/>
        <v>0</v>
      </c>
      <c r="K32" s="266"/>
      <c r="L32" s="537">
        <f t="shared" si="5"/>
        <v>0</v>
      </c>
      <c r="M32" s="271"/>
      <c r="N32" s="265">
        <f t="shared" si="2"/>
        <v>0</v>
      </c>
      <c r="O32" s="271"/>
      <c r="P32" s="265">
        <f t="shared" si="3"/>
        <v>0</v>
      </c>
      <c r="Q32" s="271"/>
      <c r="R32" s="265">
        <f t="shared" si="4"/>
        <v>0</v>
      </c>
    </row>
    <row r="33" spans="1:18" ht="25.5" customHeight="1">
      <c r="A33" s="1145"/>
      <c r="B33" s="1195"/>
      <c r="C33" s="316" t="str">
        <f>B32</f>
        <v>Масляный (вакуумный) выключатель</v>
      </c>
      <c r="D33" s="1195"/>
      <c r="E33" s="272" t="s">
        <v>110</v>
      </c>
      <c r="F33" s="268">
        <v>14</v>
      </c>
      <c r="G33" s="269"/>
      <c r="H33" s="270">
        <f t="shared" si="0"/>
        <v>0</v>
      </c>
      <c r="I33" s="271"/>
      <c r="J33" s="265">
        <f t="shared" si="1"/>
        <v>0</v>
      </c>
      <c r="K33" s="266"/>
      <c r="L33" s="537">
        <f t="shared" si="5"/>
        <v>0</v>
      </c>
      <c r="M33" s="271"/>
      <c r="N33" s="265">
        <f t="shared" si="2"/>
        <v>0</v>
      </c>
      <c r="O33" s="271"/>
      <c r="P33" s="265">
        <f t="shared" si="3"/>
        <v>0</v>
      </c>
      <c r="Q33" s="271"/>
      <c r="R33" s="265">
        <f t="shared" si="4"/>
        <v>0</v>
      </c>
    </row>
    <row r="34" spans="1:18" ht="27.75" customHeight="1">
      <c r="A34" s="1145"/>
      <c r="B34" s="1195"/>
      <c r="C34" s="316" t="str">
        <f>B32</f>
        <v>Масляный (вакуумный) выключатель</v>
      </c>
      <c r="D34" s="1195"/>
      <c r="E34" s="187">
        <v>35</v>
      </c>
      <c r="F34" s="268">
        <v>6.4</v>
      </c>
      <c r="G34" s="269"/>
      <c r="H34" s="270">
        <f t="shared" si="0"/>
        <v>0</v>
      </c>
      <c r="I34" s="271"/>
      <c r="J34" s="265">
        <f t="shared" si="1"/>
        <v>0</v>
      </c>
      <c r="K34" s="266"/>
      <c r="L34" s="537">
        <f t="shared" si="5"/>
        <v>0</v>
      </c>
      <c r="M34" s="271"/>
      <c r="N34" s="265">
        <f t="shared" si="2"/>
        <v>0</v>
      </c>
      <c r="O34" s="271"/>
      <c r="P34" s="265">
        <f t="shared" si="3"/>
        <v>0</v>
      </c>
      <c r="Q34" s="271"/>
      <c r="R34" s="265">
        <f t="shared" si="4"/>
        <v>0</v>
      </c>
    </row>
    <row r="35" spans="1:18" ht="26.25" customHeight="1">
      <c r="A35" s="1145"/>
      <c r="B35" s="1195"/>
      <c r="C35" s="316" t="str">
        <f>B32</f>
        <v>Масляный (вакуумный) выключатель</v>
      </c>
      <c r="D35" s="1195"/>
      <c r="E35" s="273" t="s">
        <v>138</v>
      </c>
      <c r="F35" s="268">
        <v>3.1</v>
      </c>
      <c r="G35" s="269">
        <v>11</v>
      </c>
      <c r="H35" s="270">
        <f t="shared" si="0"/>
        <v>34.1</v>
      </c>
      <c r="I35" s="271">
        <v>11</v>
      </c>
      <c r="J35" s="265">
        <f t="shared" si="1"/>
        <v>34.1</v>
      </c>
      <c r="K35" s="266">
        <v>11</v>
      </c>
      <c r="L35" s="537">
        <f t="shared" si="5"/>
        <v>34.1</v>
      </c>
      <c r="M35" s="271">
        <v>11</v>
      </c>
      <c r="N35" s="265">
        <f t="shared" si="2"/>
        <v>34.1</v>
      </c>
      <c r="O35" s="271">
        <v>11</v>
      </c>
      <c r="P35" s="265">
        <f t="shared" si="3"/>
        <v>34.1</v>
      </c>
      <c r="Q35" s="271"/>
      <c r="R35" s="265">
        <f t="shared" si="4"/>
        <v>0</v>
      </c>
    </row>
    <row r="36" spans="1:18" ht="25.5">
      <c r="A36" s="1145">
        <v>5</v>
      </c>
      <c r="B36" s="1195" t="s">
        <v>143</v>
      </c>
      <c r="C36" s="317" t="str">
        <f>B36</f>
        <v>Отделитель с короткозамыкателем</v>
      </c>
      <c r="D36" s="1195" t="s">
        <v>214</v>
      </c>
      <c r="E36" s="272" t="s">
        <v>184</v>
      </c>
      <c r="F36" s="268">
        <v>35</v>
      </c>
      <c r="G36" s="269"/>
      <c r="H36" s="270">
        <f t="shared" si="0"/>
        <v>0</v>
      </c>
      <c r="I36" s="271"/>
      <c r="J36" s="265">
        <f t="shared" si="1"/>
        <v>0</v>
      </c>
      <c r="K36" s="266"/>
      <c r="L36" s="537">
        <f t="shared" si="5"/>
        <v>0</v>
      </c>
      <c r="M36" s="271"/>
      <c r="N36" s="265">
        <f t="shared" si="2"/>
        <v>0</v>
      </c>
      <c r="O36" s="271"/>
      <c r="P36" s="265">
        <f t="shared" si="3"/>
        <v>0</v>
      </c>
      <c r="Q36" s="271"/>
      <c r="R36" s="265">
        <f t="shared" si="4"/>
        <v>0</v>
      </c>
    </row>
    <row r="37" spans="1:18" ht="25.5">
      <c r="A37" s="1145"/>
      <c r="B37" s="1195"/>
      <c r="C37" s="316" t="str">
        <f>B36</f>
        <v>Отделитель с короткозамыкателем</v>
      </c>
      <c r="D37" s="1195"/>
      <c r="E37" s="187">
        <v>330</v>
      </c>
      <c r="F37" s="268">
        <v>24</v>
      </c>
      <c r="G37" s="269"/>
      <c r="H37" s="270">
        <f t="shared" si="0"/>
        <v>0</v>
      </c>
      <c r="I37" s="271"/>
      <c r="J37" s="265">
        <f t="shared" si="1"/>
        <v>0</v>
      </c>
      <c r="K37" s="266"/>
      <c r="L37" s="537">
        <f t="shared" si="5"/>
        <v>0</v>
      </c>
      <c r="M37" s="271"/>
      <c r="N37" s="265">
        <f t="shared" si="2"/>
        <v>0</v>
      </c>
      <c r="O37" s="271"/>
      <c r="P37" s="265">
        <f t="shared" si="3"/>
        <v>0</v>
      </c>
      <c r="Q37" s="271"/>
      <c r="R37" s="265">
        <f t="shared" si="4"/>
        <v>0</v>
      </c>
    </row>
    <row r="38" spans="1:18" ht="25.5">
      <c r="A38" s="1145"/>
      <c r="B38" s="1195"/>
      <c r="C38" s="316" t="str">
        <f>B36</f>
        <v>Отделитель с короткозамыкателем</v>
      </c>
      <c r="D38" s="1195"/>
      <c r="E38" s="187">
        <v>220</v>
      </c>
      <c r="F38" s="268">
        <v>19</v>
      </c>
      <c r="G38" s="269"/>
      <c r="H38" s="270">
        <f t="shared" si="0"/>
        <v>0</v>
      </c>
      <c r="I38" s="271"/>
      <c r="J38" s="265">
        <f t="shared" si="1"/>
        <v>0</v>
      </c>
      <c r="K38" s="266"/>
      <c r="L38" s="537">
        <f t="shared" si="5"/>
        <v>0</v>
      </c>
      <c r="M38" s="271"/>
      <c r="N38" s="265">
        <f t="shared" si="2"/>
        <v>0</v>
      </c>
      <c r="O38" s="271"/>
      <c r="P38" s="265">
        <f t="shared" si="3"/>
        <v>0</v>
      </c>
      <c r="Q38" s="271"/>
      <c r="R38" s="265">
        <f t="shared" si="4"/>
        <v>0</v>
      </c>
    </row>
    <row r="39" spans="1:18" ht="25.5">
      <c r="A39" s="1145"/>
      <c r="B39" s="1195"/>
      <c r="C39" s="316" t="str">
        <f>B36</f>
        <v>Отделитель с короткозамыкателем</v>
      </c>
      <c r="D39" s="1195"/>
      <c r="E39" s="272" t="s">
        <v>110</v>
      </c>
      <c r="F39" s="268">
        <v>9.5</v>
      </c>
      <c r="G39" s="269"/>
      <c r="H39" s="270">
        <f t="shared" si="0"/>
        <v>0</v>
      </c>
      <c r="I39" s="271"/>
      <c r="J39" s="265">
        <f t="shared" si="1"/>
        <v>0</v>
      </c>
      <c r="K39" s="266"/>
      <c r="L39" s="537">
        <f t="shared" si="5"/>
        <v>0</v>
      </c>
      <c r="M39" s="271"/>
      <c r="N39" s="265">
        <f t="shared" si="2"/>
        <v>0</v>
      </c>
      <c r="O39" s="271"/>
      <c r="P39" s="265">
        <f t="shared" si="3"/>
        <v>0</v>
      </c>
      <c r="Q39" s="271"/>
      <c r="R39" s="265">
        <f t="shared" si="4"/>
        <v>0</v>
      </c>
    </row>
    <row r="40" spans="1:18" ht="25.5">
      <c r="A40" s="1145"/>
      <c r="B40" s="1195"/>
      <c r="C40" s="316" t="str">
        <f>B36</f>
        <v>Отделитель с короткозамыкателем</v>
      </c>
      <c r="D40" s="1195"/>
      <c r="E40" s="187">
        <v>35</v>
      </c>
      <c r="F40" s="268">
        <v>4.7</v>
      </c>
      <c r="G40" s="269"/>
      <c r="H40" s="270">
        <f t="shared" si="0"/>
        <v>0</v>
      </c>
      <c r="I40" s="271"/>
      <c r="J40" s="265">
        <f t="shared" si="1"/>
        <v>0</v>
      </c>
      <c r="K40" s="266"/>
      <c r="L40" s="537">
        <f t="shared" si="5"/>
        <v>0</v>
      </c>
      <c r="M40" s="271"/>
      <c r="N40" s="265">
        <f t="shared" si="2"/>
        <v>0</v>
      </c>
      <c r="O40" s="271"/>
      <c r="P40" s="265">
        <f t="shared" si="3"/>
        <v>0</v>
      </c>
      <c r="Q40" s="271"/>
      <c r="R40" s="265">
        <f t="shared" si="4"/>
        <v>0</v>
      </c>
    </row>
    <row r="41" spans="1:18" ht="12.75">
      <c r="A41" s="279">
        <v>6</v>
      </c>
      <c r="B41" s="267" t="s">
        <v>144</v>
      </c>
      <c r="C41" s="317" t="str">
        <f>B41</f>
        <v>Выключатель нагрузки</v>
      </c>
      <c r="D41" s="267" t="s">
        <v>142</v>
      </c>
      <c r="E41" s="273" t="s">
        <v>138</v>
      </c>
      <c r="F41" s="268">
        <v>2.3</v>
      </c>
      <c r="G41" s="269"/>
      <c r="H41" s="270">
        <f t="shared" si="0"/>
        <v>0</v>
      </c>
      <c r="I41" s="271"/>
      <c r="J41" s="265">
        <f t="shared" si="1"/>
        <v>0</v>
      </c>
      <c r="K41" s="266"/>
      <c r="L41" s="537">
        <f t="shared" si="5"/>
        <v>0</v>
      </c>
      <c r="M41" s="271"/>
      <c r="N41" s="265">
        <f t="shared" si="2"/>
        <v>0</v>
      </c>
      <c r="O41" s="271"/>
      <c r="P41" s="265">
        <f t="shared" si="3"/>
        <v>0</v>
      </c>
      <c r="Q41" s="271"/>
      <c r="R41" s="265">
        <f t="shared" si="4"/>
        <v>0</v>
      </c>
    </row>
    <row r="42" spans="1:18" ht="25.5">
      <c r="A42" s="279">
        <v>7</v>
      </c>
      <c r="B42" s="267" t="s">
        <v>145</v>
      </c>
      <c r="C42" s="317" t="str">
        <f>B42</f>
        <v>Синхронный компенсатор мощн. до 50 Мвар</v>
      </c>
      <c r="D42" s="267" t="s">
        <v>142</v>
      </c>
      <c r="E42" s="273" t="s">
        <v>138</v>
      </c>
      <c r="F42" s="268">
        <v>26</v>
      </c>
      <c r="G42" s="269"/>
      <c r="H42" s="270">
        <f t="shared" si="0"/>
        <v>0</v>
      </c>
      <c r="I42" s="271"/>
      <c r="J42" s="265">
        <f t="shared" si="1"/>
        <v>0</v>
      </c>
      <c r="K42" s="266"/>
      <c r="L42" s="537">
        <f t="shared" si="5"/>
        <v>0</v>
      </c>
      <c r="M42" s="271"/>
      <c r="N42" s="265">
        <f t="shared" si="2"/>
        <v>0</v>
      </c>
      <c r="O42" s="271"/>
      <c r="P42" s="265">
        <f t="shared" si="3"/>
        <v>0</v>
      </c>
      <c r="Q42" s="271"/>
      <c r="R42" s="265">
        <f t="shared" si="4"/>
        <v>0</v>
      </c>
    </row>
    <row r="43" spans="1:18" ht="25.5">
      <c r="A43" s="279">
        <v>8</v>
      </c>
      <c r="B43" s="267" t="s">
        <v>146</v>
      </c>
      <c r="C43" s="317" t="s">
        <v>204</v>
      </c>
      <c r="D43" s="267" t="s">
        <v>142</v>
      </c>
      <c r="E43" s="273" t="s">
        <v>138</v>
      </c>
      <c r="F43" s="268">
        <v>48</v>
      </c>
      <c r="G43" s="269"/>
      <c r="H43" s="270">
        <f t="shared" si="0"/>
        <v>0</v>
      </c>
      <c r="I43" s="271"/>
      <c r="J43" s="265">
        <f t="shared" si="1"/>
        <v>0</v>
      </c>
      <c r="K43" s="266"/>
      <c r="L43" s="537">
        <f t="shared" si="5"/>
        <v>0</v>
      </c>
      <c r="M43" s="271"/>
      <c r="N43" s="265">
        <f t="shared" si="2"/>
        <v>0</v>
      </c>
      <c r="O43" s="271"/>
      <c r="P43" s="265">
        <f t="shared" si="3"/>
        <v>0</v>
      </c>
      <c r="Q43" s="271"/>
      <c r="R43" s="265">
        <f t="shared" si="4"/>
        <v>0</v>
      </c>
    </row>
    <row r="44" spans="1:18" ht="12.75">
      <c r="A44" s="1145">
        <v>9</v>
      </c>
      <c r="B44" s="1195" t="s">
        <v>147</v>
      </c>
      <c r="C44" s="317" t="str">
        <f>B44</f>
        <v>Статические конденсаторы</v>
      </c>
      <c r="D44" s="1195" t="s">
        <v>148</v>
      </c>
      <c r="E44" s="187">
        <v>35</v>
      </c>
      <c r="F44" s="268">
        <v>2.4</v>
      </c>
      <c r="G44" s="269"/>
      <c r="H44" s="270">
        <f aca="true" t="shared" si="6" ref="H44:H49">F44*G44</f>
        <v>0</v>
      </c>
      <c r="I44" s="271"/>
      <c r="J44" s="265">
        <f aca="true" t="shared" si="7" ref="J44:J49">F44*I44</f>
        <v>0</v>
      </c>
      <c r="K44" s="266"/>
      <c r="L44" s="537">
        <f t="shared" si="5"/>
        <v>0</v>
      </c>
      <c r="M44" s="271"/>
      <c r="N44" s="265">
        <f aca="true" t="shared" si="8" ref="N44:N49">F44*M44</f>
        <v>0</v>
      </c>
      <c r="O44" s="271"/>
      <c r="P44" s="265">
        <f aca="true" t="shared" si="9" ref="P44:P49">F44*O44</f>
        <v>0</v>
      </c>
      <c r="Q44" s="271"/>
      <c r="R44" s="265">
        <f t="shared" si="4"/>
        <v>0</v>
      </c>
    </row>
    <row r="45" spans="1:18" ht="12.75">
      <c r="A45" s="1145"/>
      <c r="B45" s="1195"/>
      <c r="C45" s="316" t="str">
        <f>B44</f>
        <v>Статические конденсаторы</v>
      </c>
      <c r="D45" s="1195"/>
      <c r="E45" s="273" t="s">
        <v>138</v>
      </c>
      <c r="F45" s="268">
        <v>2.4</v>
      </c>
      <c r="G45" s="269"/>
      <c r="H45" s="270">
        <f t="shared" si="6"/>
        <v>0</v>
      </c>
      <c r="I45" s="271"/>
      <c r="J45" s="265">
        <f t="shared" si="7"/>
        <v>0</v>
      </c>
      <c r="K45" s="266"/>
      <c r="L45" s="537">
        <f t="shared" si="5"/>
        <v>0</v>
      </c>
      <c r="M45" s="271"/>
      <c r="N45" s="265">
        <f t="shared" si="8"/>
        <v>0</v>
      </c>
      <c r="O45" s="271"/>
      <c r="P45" s="265">
        <f t="shared" si="9"/>
        <v>0</v>
      </c>
      <c r="Q45" s="271"/>
      <c r="R45" s="265">
        <f t="shared" si="4"/>
        <v>0</v>
      </c>
    </row>
    <row r="46" spans="1:18" ht="20.25" customHeight="1">
      <c r="A46" s="279">
        <v>10</v>
      </c>
      <c r="B46" s="267" t="s">
        <v>149</v>
      </c>
      <c r="C46" s="317" t="str">
        <f>B46</f>
        <v>Мачтовая (столбовая) ТП</v>
      </c>
      <c r="D46" s="267" t="s">
        <v>150</v>
      </c>
      <c r="E46" s="273" t="s">
        <v>138</v>
      </c>
      <c r="F46" s="268">
        <v>2.5</v>
      </c>
      <c r="G46" s="269"/>
      <c r="H46" s="270">
        <f t="shared" si="6"/>
        <v>0</v>
      </c>
      <c r="I46" s="271"/>
      <c r="J46" s="265">
        <f t="shared" si="7"/>
        <v>0</v>
      </c>
      <c r="K46" s="266"/>
      <c r="L46" s="537">
        <f t="shared" si="5"/>
        <v>0</v>
      </c>
      <c r="M46" s="271"/>
      <c r="N46" s="265">
        <f t="shared" si="8"/>
        <v>0</v>
      </c>
      <c r="O46" s="271"/>
      <c r="P46" s="265">
        <f t="shared" si="9"/>
        <v>0</v>
      </c>
      <c r="Q46" s="271"/>
      <c r="R46" s="265">
        <f t="shared" si="4"/>
        <v>0</v>
      </c>
    </row>
    <row r="47" spans="1:18" ht="25.5">
      <c r="A47" s="279">
        <v>11</v>
      </c>
      <c r="B47" s="267" t="s">
        <v>151</v>
      </c>
      <c r="C47" s="317" t="str">
        <f>B47</f>
        <v>Однотрансфор-маторная ТП, КТП</v>
      </c>
      <c r="D47" s="267" t="s">
        <v>152</v>
      </c>
      <c r="E47" s="273" t="s">
        <v>138</v>
      </c>
      <c r="F47" s="268">
        <v>2.3</v>
      </c>
      <c r="G47" s="269">
        <v>1</v>
      </c>
      <c r="H47" s="270">
        <f t="shared" si="6"/>
        <v>2.3</v>
      </c>
      <c r="I47" s="269">
        <v>1</v>
      </c>
      <c r="J47" s="265">
        <f t="shared" si="7"/>
        <v>2.3</v>
      </c>
      <c r="K47" s="269">
        <v>1</v>
      </c>
      <c r="L47" s="537">
        <f t="shared" si="5"/>
        <v>2.3</v>
      </c>
      <c r="M47" s="269">
        <v>1</v>
      </c>
      <c r="N47" s="265">
        <f t="shared" si="8"/>
        <v>2.3</v>
      </c>
      <c r="O47" s="269">
        <v>1</v>
      </c>
      <c r="P47" s="265">
        <f t="shared" si="9"/>
        <v>2.3</v>
      </c>
      <c r="Q47" s="271"/>
      <c r="R47" s="265">
        <f t="shared" si="4"/>
        <v>0</v>
      </c>
    </row>
    <row r="48" spans="1:18" ht="25.5">
      <c r="A48" s="279">
        <v>12</v>
      </c>
      <c r="B48" s="267" t="s">
        <v>153</v>
      </c>
      <c r="C48" s="317" t="str">
        <f>B48</f>
        <v>Двухтрансформаторная ТП, КТП</v>
      </c>
      <c r="D48" s="267" t="s">
        <v>152</v>
      </c>
      <c r="E48" s="273" t="s">
        <v>138</v>
      </c>
      <c r="F48" s="268">
        <v>3</v>
      </c>
      <c r="G48" s="269">
        <v>4</v>
      </c>
      <c r="H48" s="270">
        <f t="shared" si="6"/>
        <v>12</v>
      </c>
      <c r="I48" s="269">
        <v>4</v>
      </c>
      <c r="J48" s="265">
        <f t="shared" si="7"/>
        <v>12</v>
      </c>
      <c r="K48" s="269">
        <v>4</v>
      </c>
      <c r="L48" s="537">
        <f t="shared" si="5"/>
        <v>12</v>
      </c>
      <c r="M48" s="269">
        <v>4</v>
      </c>
      <c r="N48" s="265">
        <f t="shared" si="8"/>
        <v>12</v>
      </c>
      <c r="O48" s="269">
        <v>4</v>
      </c>
      <c r="P48" s="265">
        <f t="shared" si="9"/>
        <v>12</v>
      </c>
      <c r="Q48" s="271"/>
      <c r="R48" s="265">
        <f t="shared" si="4"/>
        <v>0</v>
      </c>
    </row>
    <row r="49" spans="1:18" ht="26.25" thickBot="1">
      <c r="A49" s="340">
        <v>13</v>
      </c>
      <c r="B49" s="365" t="s">
        <v>154</v>
      </c>
      <c r="C49" s="366" t="str">
        <f>B49</f>
        <v>Однотрансфор-маторная подстанция 34/0,4 кВ </v>
      </c>
      <c r="D49" s="365" t="s">
        <v>155</v>
      </c>
      <c r="E49" s="278">
        <v>35</v>
      </c>
      <c r="F49" s="295">
        <v>3.5</v>
      </c>
      <c r="G49" s="341"/>
      <c r="H49" s="342">
        <f t="shared" si="6"/>
        <v>0</v>
      </c>
      <c r="I49" s="343"/>
      <c r="J49" s="367">
        <f t="shared" si="7"/>
        <v>0</v>
      </c>
      <c r="K49" s="541"/>
      <c r="L49" s="537">
        <f t="shared" si="5"/>
        <v>0</v>
      </c>
      <c r="M49" s="343"/>
      <c r="N49" s="367">
        <f t="shared" si="8"/>
        <v>0</v>
      </c>
      <c r="O49" s="343"/>
      <c r="P49" s="367">
        <f t="shared" si="9"/>
        <v>0</v>
      </c>
      <c r="Q49" s="343"/>
      <c r="R49" s="367">
        <f t="shared" si="4"/>
        <v>0</v>
      </c>
    </row>
    <row r="50" spans="1:18" ht="12.75">
      <c r="A50" s="1144"/>
      <c r="B50" s="1205" t="s">
        <v>317</v>
      </c>
      <c r="C50" s="1205"/>
      <c r="D50" s="1205"/>
      <c r="E50" s="336" t="s">
        <v>32</v>
      </c>
      <c r="F50" s="337"/>
      <c r="G50" s="380">
        <f aca="true" t="shared" si="10" ref="G50:P50">G9+G10+G11+G12+G16+G17+G18+G19+G24+G25+G26+G27+G36+G37+G39+G38+G33+G32+G29+G28+G21+G20+G14+G13</f>
        <v>0</v>
      </c>
      <c r="H50" s="373">
        <f t="shared" si="10"/>
        <v>0</v>
      </c>
      <c r="I50" s="376">
        <f t="shared" si="10"/>
        <v>0</v>
      </c>
      <c r="J50" s="345">
        <f t="shared" si="10"/>
        <v>0</v>
      </c>
      <c r="K50" s="542">
        <f t="shared" si="10"/>
        <v>0</v>
      </c>
      <c r="L50" s="538">
        <f t="shared" si="10"/>
        <v>0</v>
      </c>
      <c r="M50" s="380">
        <f t="shared" si="10"/>
        <v>0</v>
      </c>
      <c r="N50" s="373">
        <f t="shared" si="10"/>
        <v>0</v>
      </c>
      <c r="O50" s="376">
        <f t="shared" si="10"/>
        <v>0</v>
      </c>
      <c r="P50" s="345">
        <f t="shared" si="10"/>
        <v>0</v>
      </c>
      <c r="Q50" s="376">
        <f>Q9+Q10+Q11+Q12+Q16+Q17+Q18+Q19+Q24+Q25+Q26+Q27+Q36+Q37+Q39+Q38+Q33+Q32+Q29+Q28+Q21+Q20+Q14+Q13</f>
        <v>0</v>
      </c>
      <c r="R50" s="345">
        <f>R9+R10+R11+R12+R16+R17+R18+R19+R24+R25+R26+R27+R36+R37+R39+R38+R33+R32+R29+R28+R21+R20+R14+R13</f>
        <v>0</v>
      </c>
    </row>
    <row r="51" spans="1:18" ht="12.75">
      <c r="A51" s="1145"/>
      <c r="B51" s="1206"/>
      <c r="C51" s="1206"/>
      <c r="D51" s="1206"/>
      <c r="E51" s="187" t="s">
        <v>33</v>
      </c>
      <c r="F51" s="275"/>
      <c r="G51" s="381">
        <f aca="true" t="shared" si="11" ref="G51:P51">G15+G22+G30+G34+G40+G44+G49</f>
        <v>0</v>
      </c>
      <c r="H51" s="374">
        <f t="shared" si="11"/>
        <v>0</v>
      </c>
      <c r="I51" s="377">
        <f t="shared" si="11"/>
        <v>0</v>
      </c>
      <c r="J51" s="346">
        <f t="shared" si="11"/>
        <v>0</v>
      </c>
      <c r="K51" s="543">
        <f t="shared" si="11"/>
        <v>0</v>
      </c>
      <c r="L51" s="539">
        <f t="shared" si="11"/>
        <v>0</v>
      </c>
      <c r="M51" s="381">
        <f t="shared" si="11"/>
        <v>0</v>
      </c>
      <c r="N51" s="374">
        <f t="shared" si="11"/>
        <v>0</v>
      </c>
      <c r="O51" s="377">
        <f t="shared" si="11"/>
        <v>0</v>
      </c>
      <c r="P51" s="346">
        <f t="shared" si="11"/>
        <v>0</v>
      </c>
      <c r="Q51" s="377">
        <f>Q15+Q22+Q30+Q34+Q40+Q44+Q49</f>
        <v>0</v>
      </c>
      <c r="R51" s="346">
        <f>R15+R22+R30+R34+R40+R44+R49</f>
        <v>0</v>
      </c>
    </row>
    <row r="52" spans="1:18" ht="12.75">
      <c r="A52" s="1139"/>
      <c r="B52" s="1207"/>
      <c r="C52" s="1207"/>
      <c r="D52" s="1207"/>
      <c r="E52" s="187" t="s">
        <v>34</v>
      </c>
      <c r="F52" s="277"/>
      <c r="G52" s="381">
        <f aca="true" t="shared" si="12" ref="G52:P52">G23+G31+G35+G41+G42+G43+G45+G46+G47+G48</f>
        <v>27</v>
      </c>
      <c r="H52" s="374">
        <f t="shared" si="12"/>
        <v>108.89999999999999</v>
      </c>
      <c r="I52" s="377">
        <f t="shared" si="12"/>
        <v>27</v>
      </c>
      <c r="J52" s="346">
        <f t="shared" si="12"/>
        <v>108.89999999999999</v>
      </c>
      <c r="K52" s="543">
        <f t="shared" si="12"/>
        <v>27</v>
      </c>
      <c r="L52" s="539">
        <f t="shared" si="12"/>
        <v>108.89999999999999</v>
      </c>
      <c r="M52" s="381">
        <f t="shared" si="12"/>
        <v>27</v>
      </c>
      <c r="N52" s="374">
        <f t="shared" si="12"/>
        <v>108.89999999999999</v>
      </c>
      <c r="O52" s="377">
        <f t="shared" si="12"/>
        <v>27</v>
      </c>
      <c r="P52" s="346">
        <f t="shared" si="12"/>
        <v>108.89999999999999</v>
      </c>
      <c r="Q52" s="377">
        <f>Q23+Q31+Q35+Q41+Q42+Q43+Q45+Q46+Q47+Q48</f>
        <v>0</v>
      </c>
      <c r="R52" s="346">
        <f>R23+R31+R35+R41+R42+R43+R45+R46+R47+R48</f>
        <v>0</v>
      </c>
    </row>
    <row r="53" spans="1:18" ht="13.5" thickBot="1">
      <c r="A53" s="1140"/>
      <c r="B53" s="1208"/>
      <c r="C53" s="1208"/>
      <c r="D53" s="1208"/>
      <c r="E53" s="338" t="s">
        <v>35</v>
      </c>
      <c r="F53" s="339"/>
      <c r="G53" s="382">
        <f aca="true" t="shared" si="13" ref="G53:P53">SUM(G9:G49)-G50-G51-G52</f>
        <v>0</v>
      </c>
      <c r="H53" s="375">
        <f t="shared" si="13"/>
        <v>0</v>
      </c>
      <c r="I53" s="378">
        <f t="shared" si="13"/>
        <v>0</v>
      </c>
      <c r="J53" s="348">
        <f t="shared" si="13"/>
        <v>0</v>
      </c>
      <c r="K53" s="544">
        <f t="shared" si="13"/>
        <v>0</v>
      </c>
      <c r="L53" s="540">
        <f t="shared" si="13"/>
        <v>0</v>
      </c>
      <c r="M53" s="382">
        <f t="shared" si="13"/>
        <v>0</v>
      </c>
      <c r="N53" s="375">
        <f t="shared" si="13"/>
        <v>0</v>
      </c>
      <c r="O53" s="378">
        <f t="shared" si="13"/>
        <v>0</v>
      </c>
      <c r="P53" s="348">
        <f t="shared" si="13"/>
        <v>0</v>
      </c>
      <c r="Q53" s="378">
        <f>SUM(Q9:Q49)-Q50-Q51-Q52</f>
        <v>0</v>
      </c>
      <c r="R53" s="348">
        <f>SUM(R9:R49)-R50-R51-R52</f>
        <v>0</v>
      </c>
    </row>
    <row r="54" spans="1:18" ht="23.25" customHeight="1" thickBot="1">
      <c r="A54" s="370"/>
      <c r="B54" s="1186" t="s">
        <v>316</v>
      </c>
      <c r="C54" s="1187"/>
      <c r="D54" s="1188"/>
      <c r="E54" s="371"/>
      <c r="F54" s="372"/>
      <c r="G54" s="379">
        <f aca="true" t="shared" si="14" ref="G54:P54">SUM(G50:G53)</f>
        <v>27</v>
      </c>
      <c r="H54" s="368">
        <f t="shared" si="14"/>
        <v>108.89999999999999</v>
      </c>
      <c r="I54" s="379">
        <f t="shared" si="14"/>
        <v>27</v>
      </c>
      <c r="J54" s="368">
        <f t="shared" si="14"/>
        <v>108.89999999999999</v>
      </c>
      <c r="K54" s="266">
        <f t="shared" si="14"/>
        <v>27</v>
      </c>
      <c r="L54" s="368">
        <f t="shared" si="14"/>
        <v>108.89999999999999</v>
      </c>
      <c r="M54" s="379">
        <f t="shared" si="14"/>
        <v>27</v>
      </c>
      <c r="N54" s="368">
        <f t="shared" si="14"/>
        <v>108.89999999999999</v>
      </c>
      <c r="O54" s="379">
        <f t="shared" si="14"/>
        <v>27</v>
      </c>
      <c r="P54" s="369">
        <f t="shared" si="14"/>
        <v>108.89999999999999</v>
      </c>
      <c r="Q54" s="379">
        <f>SUM(Q50:Q53)</f>
        <v>0</v>
      </c>
      <c r="R54" s="369">
        <f>SUM(R50:R53)</f>
        <v>0</v>
      </c>
    </row>
  </sheetData>
  <sheetProtection password="D8BF" sheet="1" objects="1"/>
  <protectedRanges>
    <protectedRange sqref="G9:G49 I9:I49 M9:M49 O9:O49 Q9:Q49" name="Диапазон1"/>
  </protectedRanges>
  <mergeCells count="33">
    <mergeCell ref="A50:A53"/>
    <mergeCell ref="B50:D53"/>
    <mergeCell ref="A36:A40"/>
    <mergeCell ref="B36:B40"/>
    <mergeCell ref="D36:D40"/>
    <mergeCell ref="A44:A45"/>
    <mergeCell ref="B44:B45"/>
    <mergeCell ref="D44:D45"/>
    <mergeCell ref="A24:A31"/>
    <mergeCell ref="B24:B31"/>
    <mergeCell ref="D24:D31"/>
    <mergeCell ref="A32:A35"/>
    <mergeCell ref="B32:B35"/>
    <mergeCell ref="D32:D35"/>
    <mergeCell ref="A3:P3"/>
    <mergeCell ref="D9:D15"/>
    <mergeCell ref="A16:A23"/>
    <mergeCell ref="B16:B23"/>
    <mergeCell ref="D16:D23"/>
    <mergeCell ref="A9:A15"/>
    <mergeCell ref="B9:B15"/>
    <mergeCell ref="A5:A6"/>
    <mergeCell ref="D5:D6"/>
    <mergeCell ref="E5:E6"/>
    <mergeCell ref="Q7:R7"/>
    <mergeCell ref="B54:D54"/>
    <mergeCell ref="O7:P7"/>
    <mergeCell ref="B5:C6"/>
    <mergeCell ref="G7:H7"/>
    <mergeCell ref="I7:J7"/>
    <mergeCell ref="M7:N7"/>
    <mergeCell ref="K7:L7"/>
    <mergeCell ref="B7:C7"/>
  </mergeCells>
  <printOptions/>
  <pageMargins left="0.5511811023622047" right="0.5511811023622047" top="0.5905511811023623" bottom="0.5905511811023623" header="0.5118110236220472" footer="0.5118110236220472"/>
  <pageSetup fitToHeight="2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2">
    <tabColor rgb="FF33CC33"/>
    <pageSetUpPr fitToPage="1"/>
  </sheetPr>
  <dimension ref="A1:G56"/>
  <sheetViews>
    <sheetView view="pageBreakPreview" zoomScale="80" zoomScaleNormal="75" zoomScaleSheetLayoutView="80" zoomScalePageLayoutView="0" workbookViewId="0" topLeftCell="A1">
      <pane xSplit="1" ySplit="5" topLeftCell="B39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C44" sqref="C44"/>
    </sheetView>
  </sheetViews>
  <sheetFormatPr defaultColWidth="9.00390625" defaultRowHeight="12.75"/>
  <cols>
    <col min="1" max="1" width="48.375" style="8" customWidth="1"/>
    <col min="2" max="2" width="16.375" style="8" customWidth="1"/>
    <col min="3" max="3" width="20.625" style="8" customWidth="1"/>
    <col min="4" max="4" width="14.375" style="8" customWidth="1"/>
    <col min="5" max="5" width="21.00390625" style="8" customWidth="1"/>
    <col min="6" max="6" width="15.25390625" style="8" customWidth="1"/>
    <col min="7" max="7" width="20.625" style="8" customWidth="1"/>
    <col min="8" max="16384" width="9.125" style="8" customWidth="1"/>
  </cols>
  <sheetData>
    <row r="1" ht="15.75">
      <c r="F1" s="99" t="s">
        <v>383</v>
      </c>
    </row>
    <row r="2" spans="1:7" ht="38.25" customHeight="1" thickBot="1">
      <c r="A2" s="1209" t="s">
        <v>479</v>
      </c>
      <c r="B2" s="1209"/>
      <c r="C2" s="1209"/>
      <c r="D2" s="1209"/>
      <c r="E2" s="1209"/>
      <c r="F2" s="1209"/>
      <c r="G2" s="1209"/>
    </row>
    <row r="3" spans="1:7" s="7" customFormat="1" ht="126" customHeight="1" thickBot="1">
      <c r="A3" s="119" t="s">
        <v>253</v>
      </c>
      <c r="B3" s="435" t="s">
        <v>240</v>
      </c>
      <c r="C3" s="119" t="s">
        <v>241</v>
      </c>
      <c r="D3" s="119" t="s">
        <v>251</v>
      </c>
      <c r="E3" s="119" t="s">
        <v>242</v>
      </c>
      <c r="F3" s="435" t="s">
        <v>464</v>
      </c>
      <c r="G3" s="119" t="s">
        <v>250</v>
      </c>
    </row>
    <row r="4" spans="1:7" ht="15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</row>
    <row r="5" spans="1:7" s="7" customFormat="1" ht="16.5" thickBot="1">
      <c r="A5" s="1210" t="s">
        <v>304</v>
      </c>
      <c r="B5" s="1211"/>
      <c r="C5" s="1211"/>
      <c r="D5" s="1211"/>
      <c r="E5" s="1211"/>
      <c r="F5" s="1211"/>
      <c r="G5" s="1211"/>
    </row>
    <row r="6" spans="1:7" s="7" customFormat="1" ht="15.75">
      <c r="A6" s="436"/>
      <c r="B6" s="101"/>
      <c r="C6" s="437"/>
      <c r="D6" s="438"/>
      <c r="E6" s="325">
        <f>B6*C6/12</f>
        <v>0</v>
      </c>
      <c r="F6" s="560">
        <v>12</v>
      </c>
      <c r="G6" s="757">
        <f>E6*F6</f>
        <v>0</v>
      </c>
    </row>
    <row r="7" spans="1:7" s="7" customFormat="1" ht="15.75">
      <c r="A7" s="439"/>
      <c r="B7" s="101"/>
      <c r="C7" s="437"/>
      <c r="D7" s="438"/>
      <c r="E7" s="325">
        <f>B7*C7/12</f>
        <v>0</v>
      </c>
      <c r="F7" s="561">
        <v>12</v>
      </c>
      <c r="G7" s="758">
        <f>E7*F7</f>
        <v>0</v>
      </c>
    </row>
    <row r="8" spans="1:7" s="7" customFormat="1" ht="15.75">
      <c r="A8" s="439"/>
      <c r="B8" s="101"/>
      <c r="C8" s="437"/>
      <c r="D8" s="438"/>
      <c r="E8" s="325">
        <f>B8*C8/12</f>
        <v>0</v>
      </c>
      <c r="F8" s="561">
        <v>12</v>
      </c>
      <c r="G8" s="758">
        <f>E8*F8</f>
        <v>0</v>
      </c>
    </row>
    <row r="9" spans="1:7" s="7" customFormat="1" ht="15.75">
      <c r="A9" s="439"/>
      <c r="B9" s="101"/>
      <c r="C9" s="437"/>
      <c r="D9" s="438"/>
      <c r="E9" s="325">
        <f>B9*C9/12</f>
        <v>0</v>
      </c>
      <c r="F9" s="561">
        <v>12</v>
      </c>
      <c r="G9" s="758">
        <f>E9*F9</f>
        <v>0</v>
      </c>
    </row>
    <row r="10" spans="1:7" s="7" customFormat="1" ht="15.75">
      <c r="A10" s="439"/>
      <c r="B10" s="101"/>
      <c r="C10" s="437"/>
      <c r="D10" s="438"/>
      <c r="E10" s="325">
        <f>B10*C10/12</f>
        <v>0</v>
      </c>
      <c r="F10" s="561">
        <v>12</v>
      </c>
      <c r="G10" s="758">
        <f>E10*F10</f>
        <v>0</v>
      </c>
    </row>
    <row r="11" spans="1:7" s="7" customFormat="1" ht="16.5" thickBot="1">
      <c r="A11" s="1219" t="s">
        <v>218</v>
      </c>
      <c r="B11" s="1220"/>
      <c r="C11" s="1220"/>
      <c r="D11" s="1220"/>
      <c r="E11" s="1220"/>
      <c r="F11" s="1220"/>
      <c r="G11" s="1220"/>
    </row>
    <row r="12" spans="1:7" s="7" customFormat="1" ht="16.5" thickBot="1">
      <c r="A12" s="16" t="s">
        <v>243</v>
      </c>
      <c r="B12" s="4">
        <f>SUM(B6:B10)</f>
        <v>0</v>
      </c>
      <c r="C12" s="440"/>
      <c r="D12" s="441"/>
      <c r="E12" s="442"/>
      <c r="F12" s="442"/>
      <c r="G12" s="759">
        <f>SUM(G6:G10)</f>
        <v>0</v>
      </c>
    </row>
    <row r="13" spans="1:7" s="7" customFormat="1" ht="16.5" thickBot="1">
      <c r="A13" s="1217" t="s">
        <v>305</v>
      </c>
      <c r="B13" s="1218"/>
      <c r="C13" s="1218"/>
      <c r="D13" s="1218"/>
      <c r="E13" s="1218"/>
      <c r="F13" s="1218"/>
      <c r="G13" s="1218"/>
    </row>
    <row r="14" spans="1:7" s="7" customFormat="1" ht="15.75">
      <c r="A14" s="439"/>
      <c r="B14" s="101"/>
      <c r="C14" s="437"/>
      <c r="D14" s="443"/>
      <c r="E14" s="3">
        <f>B14*C14/12</f>
        <v>0</v>
      </c>
      <c r="F14" s="444"/>
      <c r="G14" s="760">
        <f>E14*F14</f>
        <v>0</v>
      </c>
    </row>
    <row r="15" spans="1:7" s="7" customFormat="1" ht="15.75">
      <c r="A15" s="439"/>
      <c r="B15" s="101"/>
      <c r="C15" s="437"/>
      <c r="D15" s="443"/>
      <c r="E15" s="3">
        <f>B15*C15/12</f>
        <v>0</v>
      </c>
      <c r="F15" s="444"/>
      <c r="G15" s="760">
        <f>E15*F15</f>
        <v>0</v>
      </c>
    </row>
    <row r="16" spans="1:7" s="7" customFormat="1" ht="15.75">
      <c r="A16" s="439"/>
      <c r="B16" s="101"/>
      <c r="C16" s="437"/>
      <c r="D16" s="443"/>
      <c r="E16" s="3">
        <f>B16*C16/12</f>
        <v>0</v>
      </c>
      <c r="F16" s="444"/>
      <c r="G16" s="760">
        <f>E16*F16</f>
        <v>0</v>
      </c>
    </row>
    <row r="17" spans="1:7" s="7" customFormat="1" ht="15.75">
      <c r="A17" s="439"/>
      <c r="B17" s="101"/>
      <c r="C17" s="437"/>
      <c r="D17" s="443"/>
      <c r="E17" s="3">
        <f>B17*C17/12</f>
        <v>0</v>
      </c>
      <c r="F17" s="444"/>
      <c r="G17" s="760">
        <f>E17*F17</f>
        <v>0</v>
      </c>
    </row>
    <row r="18" spans="1:7" s="7" customFormat="1" ht="15.75" customHeight="1" thickBot="1">
      <c r="A18" s="1214" t="s">
        <v>218</v>
      </c>
      <c r="B18" s="1221"/>
      <c r="C18" s="1221"/>
      <c r="D18" s="1221"/>
      <c r="E18" s="1221"/>
      <c r="F18" s="1221"/>
      <c r="G18" s="1221"/>
    </row>
    <row r="19" spans="1:7" s="7" customFormat="1" ht="16.5" thickBot="1">
      <c r="A19" s="445" t="s">
        <v>243</v>
      </c>
      <c r="B19" s="4">
        <f>SUM(B14:B17)</f>
        <v>0</v>
      </c>
      <c r="C19" s="446"/>
      <c r="D19" s="433"/>
      <c r="E19" s="447"/>
      <c r="F19" s="433"/>
      <c r="G19" s="449">
        <f>SUM(G14:G17)</f>
        <v>0</v>
      </c>
    </row>
    <row r="20" spans="1:7" s="7" customFormat="1" ht="32.25" thickBot="1">
      <c r="A20" s="448" t="s">
        <v>465</v>
      </c>
      <c r="B20" s="4">
        <f>B12+B19</f>
        <v>0</v>
      </c>
      <c r="C20" s="449" t="s">
        <v>96</v>
      </c>
      <c r="D20" s="450"/>
      <c r="E20" s="451" t="s">
        <v>96</v>
      </c>
      <c r="F20" s="452" t="s">
        <v>96</v>
      </c>
      <c r="G20" s="761">
        <f>G19+G12</f>
        <v>0</v>
      </c>
    </row>
    <row r="21" spans="1:7" s="7" customFormat="1" ht="15.75">
      <c r="A21" s="453"/>
      <c r="B21" s="454"/>
      <c r="C21" s="455"/>
      <c r="D21" s="456"/>
      <c r="E21" s="457"/>
      <c r="F21" s="456"/>
      <c r="G21" s="454"/>
    </row>
    <row r="22" spans="1:7" s="7" customFormat="1" ht="15.75">
      <c r="A22" s="40"/>
      <c r="B22" s="458"/>
      <c r="C22" s="459"/>
      <c r="D22" s="459"/>
      <c r="E22" s="459"/>
      <c r="F22" s="458"/>
      <c r="G22" s="458"/>
    </row>
    <row r="23" spans="1:7" ht="42.75" customHeight="1" thickBot="1">
      <c r="A23" s="1209" t="s">
        <v>571</v>
      </c>
      <c r="B23" s="1209"/>
      <c r="C23" s="1209"/>
      <c r="D23" s="1209"/>
      <c r="E23" s="1209"/>
      <c r="F23" s="1209"/>
      <c r="G23" s="1209"/>
    </row>
    <row r="24" spans="1:7" s="7" customFormat="1" ht="110.25" customHeight="1" thickBot="1">
      <c r="A24" s="11" t="s">
        <v>254</v>
      </c>
      <c r="B24" s="434" t="s">
        <v>240</v>
      </c>
      <c r="C24" s="11" t="s">
        <v>244</v>
      </c>
      <c r="D24" s="434" t="s">
        <v>245</v>
      </c>
      <c r="E24" s="11" t="s">
        <v>242</v>
      </c>
      <c r="F24" s="434" t="s">
        <v>306</v>
      </c>
      <c r="G24" s="11" t="s">
        <v>252</v>
      </c>
    </row>
    <row r="25" spans="1:7" ht="12.75" customHeight="1" thickBot="1">
      <c r="A25" s="39">
        <v>1</v>
      </c>
      <c r="B25" s="39">
        <v>2</v>
      </c>
      <c r="C25" s="39">
        <v>3</v>
      </c>
      <c r="D25" s="39">
        <v>4</v>
      </c>
      <c r="E25" s="39">
        <v>5</v>
      </c>
      <c r="F25" s="39">
        <v>6</v>
      </c>
      <c r="G25" s="39">
        <v>7</v>
      </c>
    </row>
    <row r="26" spans="1:7" s="7" customFormat="1" ht="15.75" customHeight="1" thickBot="1">
      <c r="A26" s="1210" t="s">
        <v>304</v>
      </c>
      <c r="B26" s="1211"/>
      <c r="C26" s="1211"/>
      <c r="D26" s="1211"/>
      <c r="E26" s="1211"/>
      <c r="F26" s="1211"/>
      <c r="G26" s="1213"/>
    </row>
    <row r="27" spans="1:7" s="7" customFormat="1" ht="12.75" customHeight="1">
      <c r="A27" s="460" t="s">
        <v>246</v>
      </c>
      <c r="B27" s="461"/>
      <c r="C27" s="462"/>
      <c r="D27" s="461"/>
      <c r="E27" s="436"/>
      <c r="F27" s="463"/>
      <c r="G27" s="436"/>
    </row>
    <row r="28" spans="1:7" s="7" customFormat="1" ht="14.25" customHeight="1">
      <c r="A28" s="464"/>
      <c r="B28" s="465"/>
      <c r="C28" s="66"/>
      <c r="D28" s="466"/>
      <c r="E28" s="3">
        <f>B28*C28/12</f>
        <v>0</v>
      </c>
      <c r="F28" s="102">
        <v>12</v>
      </c>
      <c r="G28" s="758">
        <f>E28*(0-12)</f>
        <v>0</v>
      </c>
    </row>
    <row r="29" spans="1:7" s="7" customFormat="1" ht="14.25" customHeight="1">
      <c r="A29" s="464"/>
      <c r="B29" s="465"/>
      <c r="C29" s="66"/>
      <c r="D29" s="466"/>
      <c r="E29" s="3">
        <f>B29*C29/12</f>
        <v>0</v>
      </c>
      <c r="F29" s="102">
        <v>12</v>
      </c>
      <c r="G29" s="758">
        <f>E29*(0-12)</f>
        <v>0</v>
      </c>
    </row>
    <row r="30" spans="1:7" s="7" customFormat="1" ht="14.25" customHeight="1">
      <c r="A30" s="464"/>
      <c r="B30" s="465"/>
      <c r="C30" s="66"/>
      <c r="D30" s="466"/>
      <c r="E30" s="3">
        <f>B30*C30/12</f>
        <v>0</v>
      </c>
      <c r="F30" s="102">
        <v>12</v>
      </c>
      <c r="G30" s="758">
        <f>E30*(0-12)</f>
        <v>0</v>
      </c>
    </row>
    <row r="31" spans="1:7" s="7" customFormat="1" ht="15.75" customHeight="1" thickBot="1">
      <c r="A31" s="1214" t="s">
        <v>218</v>
      </c>
      <c r="B31" s="1215"/>
      <c r="C31" s="1215"/>
      <c r="D31" s="1215"/>
      <c r="E31" s="1215"/>
      <c r="F31" s="1215"/>
      <c r="G31" s="1216"/>
    </row>
    <row r="32" spans="1:7" s="7" customFormat="1" ht="16.5" customHeight="1" thickBot="1">
      <c r="A32" s="445" t="s">
        <v>243</v>
      </c>
      <c r="B32" s="111">
        <f>SUM(B28:B30)</f>
        <v>0</v>
      </c>
      <c r="C32" s="467"/>
      <c r="D32" s="468"/>
      <c r="E32" s="213"/>
      <c r="F32" s="214"/>
      <c r="G32" s="762">
        <f>SUM(G28:G30)</f>
        <v>0</v>
      </c>
    </row>
    <row r="33" spans="1:7" s="7" customFormat="1" ht="28.5" customHeight="1">
      <c r="A33" s="469" t="s">
        <v>247</v>
      </c>
      <c r="B33" s="461"/>
      <c r="C33" s="462"/>
      <c r="D33" s="461"/>
      <c r="E33" s="436"/>
      <c r="F33" s="463"/>
      <c r="G33" s="436"/>
    </row>
    <row r="34" spans="1:7" s="7" customFormat="1" ht="12.75" customHeight="1">
      <c r="A34" s="464"/>
      <c r="B34" s="465"/>
      <c r="C34" s="66"/>
      <c r="D34" s="466"/>
      <c r="E34" s="3">
        <f>B34*C34/12</f>
        <v>0</v>
      </c>
      <c r="F34" s="102">
        <v>12</v>
      </c>
      <c r="G34" s="758">
        <f>E34*(0-12)</f>
        <v>0</v>
      </c>
    </row>
    <row r="35" spans="1:7" s="7" customFormat="1" ht="12.75" customHeight="1">
      <c r="A35" s="464"/>
      <c r="B35" s="465"/>
      <c r="C35" s="66"/>
      <c r="D35" s="466"/>
      <c r="E35" s="3">
        <f>B35*C35/12</f>
        <v>0</v>
      </c>
      <c r="F35" s="102">
        <v>12</v>
      </c>
      <c r="G35" s="758">
        <f>E35*(0-12)</f>
        <v>0</v>
      </c>
    </row>
    <row r="36" spans="1:7" s="7" customFormat="1" ht="12.75" customHeight="1">
      <c r="A36" s="464"/>
      <c r="B36" s="465"/>
      <c r="C36" s="66"/>
      <c r="D36" s="466"/>
      <c r="E36" s="3">
        <f>B36*C36/12</f>
        <v>0</v>
      </c>
      <c r="F36" s="102">
        <v>12</v>
      </c>
      <c r="G36" s="758">
        <f>E36*(0-12)</f>
        <v>0</v>
      </c>
    </row>
    <row r="37" spans="1:7" s="7" customFormat="1" ht="12.75" customHeight="1">
      <c r="A37" s="464"/>
      <c r="B37" s="465"/>
      <c r="C37" s="66"/>
      <c r="D37" s="466"/>
      <c r="E37" s="3">
        <f>B37*C37/12</f>
        <v>0</v>
      </c>
      <c r="F37" s="102">
        <v>12</v>
      </c>
      <c r="G37" s="758">
        <f>E37*(0-12)</f>
        <v>0</v>
      </c>
    </row>
    <row r="38" spans="1:7" s="7" customFormat="1" ht="16.5" thickBot="1">
      <c r="A38" s="1214" t="s">
        <v>218</v>
      </c>
      <c r="B38" s="1215"/>
      <c r="C38" s="1215"/>
      <c r="D38" s="1215"/>
      <c r="E38" s="1215"/>
      <c r="F38" s="1215"/>
      <c r="G38" s="1216"/>
    </row>
    <row r="39" spans="1:7" s="7" customFormat="1" ht="16.5" thickBot="1">
      <c r="A39" s="445" t="s">
        <v>243</v>
      </c>
      <c r="B39" s="111">
        <f>SUM(B34:B37)</f>
        <v>0</v>
      </c>
      <c r="C39" s="17"/>
      <c r="D39" s="470"/>
      <c r="E39" s="213"/>
      <c r="F39" s="214"/>
      <c r="G39" s="762">
        <f>SUM(G34:G37)</f>
        <v>0</v>
      </c>
    </row>
    <row r="40" spans="1:7" s="7" customFormat="1" ht="16.5" thickBot="1">
      <c r="A40" s="445" t="s">
        <v>248</v>
      </c>
      <c r="B40" s="4">
        <f>B32+B39</f>
        <v>0</v>
      </c>
      <c r="C40" s="471"/>
      <c r="D40" s="472"/>
      <c r="E40" s="471"/>
      <c r="F40" s="473"/>
      <c r="G40" s="449">
        <f>G32+G39</f>
        <v>0</v>
      </c>
    </row>
    <row r="41" spans="1:7" s="7" customFormat="1" ht="16.5" thickBot="1">
      <c r="A41" s="1210" t="s">
        <v>305</v>
      </c>
      <c r="B41" s="1211"/>
      <c r="C41" s="1211"/>
      <c r="D41" s="1212"/>
      <c r="E41" s="1211"/>
      <c r="F41" s="1211"/>
      <c r="G41" s="1213"/>
    </row>
    <row r="42" spans="1:7" s="7" customFormat="1" ht="15.75">
      <c r="A42" s="460" t="s">
        <v>246</v>
      </c>
      <c r="B42" s="474"/>
      <c r="C42" s="86"/>
      <c r="D42" s="475"/>
      <c r="E42" s="476"/>
      <c r="F42" s="474"/>
      <c r="G42" s="439"/>
    </row>
    <row r="43" spans="1:7" s="7" customFormat="1" ht="15.75">
      <c r="A43" s="464"/>
      <c r="B43" s="465"/>
      <c r="C43" s="66"/>
      <c r="D43" s="466"/>
      <c r="E43" s="3">
        <f>B43*C43/12</f>
        <v>0</v>
      </c>
      <c r="F43" s="477"/>
      <c r="G43" s="758">
        <f>E43*(F43-12)</f>
        <v>0</v>
      </c>
    </row>
    <row r="44" spans="1:7" s="7" customFormat="1" ht="15.75">
      <c r="A44" s="464"/>
      <c r="B44" s="465"/>
      <c r="C44" s="66"/>
      <c r="D44" s="466"/>
      <c r="E44" s="3">
        <f>B44*C44/12</f>
        <v>0</v>
      </c>
      <c r="F44" s="477"/>
      <c r="G44" s="758">
        <f>E44*(F44-12)</f>
        <v>0</v>
      </c>
    </row>
    <row r="45" spans="1:7" s="7" customFormat="1" ht="15.75">
      <c r="A45" s="464"/>
      <c r="B45" s="465"/>
      <c r="C45" s="66"/>
      <c r="D45" s="466"/>
      <c r="E45" s="3">
        <f>B45*C45/12</f>
        <v>0</v>
      </c>
      <c r="F45" s="477"/>
      <c r="G45" s="758">
        <f>E45*(F45-12)</f>
        <v>0</v>
      </c>
    </row>
    <row r="46" spans="1:7" s="7" customFormat="1" ht="16.5" thickBot="1">
      <c r="A46" s="1214" t="s">
        <v>218</v>
      </c>
      <c r="B46" s="1215"/>
      <c r="C46" s="1215"/>
      <c r="D46" s="1215"/>
      <c r="E46" s="1215"/>
      <c r="F46" s="1215"/>
      <c r="G46" s="1216"/>
    </row>
    <row r="47" spans="1:7" s="7" customFormat="1" ht="16.5" thickBot="1">
      <c r="A47" s="445" t="s">
        <v>243</v>
      </c>
      <c r="B47" s="111">
        <f>SUM(B43:B45)</f>
        <v>0</v>
      </c>
      <c r="C47" s="213"/>
      <c r="D47" s="214"/>
      <c r="E47" s="213"/>
      <c r="F47" s="318"/>
      <c r="G47" s="762">
        <f>SUM(G43:G45)</f>
        <v>0</v>
      </c>
    </row>
    <row r="48" spans="1:7" s="7" customFormat="1" ht="33.75" customHeight="1">
      <c r="A48" s="469" t="s">
        <v>247</v>
      </c>
      <c r="B48" s="478"/>
      <c r="C48" s="436"/>
      <c r="D48" s="462"/>
      <c r="E48" s="436"/>
      <c r="F48" s="478"/>
      <c r="G48" s="436"/>
    </row>
    <row r="49" spans="1:7" s="7" customFormat="1" ht="15.75">
      <c r="A49" s="464"/>
      <c r="B49" s="465"/>
      <c r="C49" s="66"/>
      <c r="D49" s="466"/>
      <c r="E49" s="3">
        <f>B49*C49/12</f>
        <v>0</v>
      </c>
      <c r="F49" s="477"/>
      <c r="G49" s="758">
        <f>E49*(F49-12)</f>
        <v>0</v>
      </c>
    </row>
    <row r="50" spans="1:7" s="7" customFormat="1" ht="15.75">
      <c r="A50" s="479"/>
      <c r="B50" s="465"/>
      <c r="C50" s="66"/>
      <c r="D50" s="466"/>
      <c r="E50" s="3">
        <f>B50*C50/12</f>
        <v>0</v>
      </c>
      <c r="F50" s="477"/>
      <c r="G50" s="758">
        <f>E50*(F50-12)</f>
        <v>0</v>
      </c>
    </row>
    <row r="51" spans="1:7" s="7" customFormat="1" ht="15.75">
      <c r="A51" s="479"/>
      <c r="B51" s="465"/>
      <c r="C51" s="66"/>
      <c r="D51" s="466"/>
      <c r="E51" s="3">
        <f>B51*C51/12</f>
        <v>0</v>
      </c>
      <c r="F51" s="477"/>
      <c r="G51" s="758">
        <f>E51*(F51-12)</f>
        <v>0</v>
      </c>
    </row>
    <row r="52" spans="1:7" s="7" customFormat="1" ht="16.5" thickBot="1">
      <c r="A52" s="1214" t="s">
        <v>218</v>
      </c>
      <c r="B52" s="1215"/>
      <c r="C52" s="1215"/>
      <c r="D52" s="1215"/>
      <c r="E52" s="1215"/>
      <c r="F52" s="1215"/>
      <c r="G52" s="1216"/>
    </row>
    <row r="53" spans="1:7" s="7" customFormat="1" ht="16.5" thickBot="1">
      <c r="A53" s="480" t="s">
        <v>243</v>
      </c>
      <c r="B53" s="215">
        <f>SUM(B49:B51)</f>
        <v>0</v>
      </c>
      <c r="C53" s="216"/>
      <c r="D53" s="217"/>
      <c r="E53" s="216"/>
      <c r="F53" s="217"/>
      <c r="G53" s="762">
        <f>SUM(G49:G51)</f>
        <v>0</v>
      </c>
    </row>
    <row r="54" spans="1:7" s="7" customFormat="1" ht="16.5" thickBot="1">
      <c r="A54" s="445" t="s">
        <v>248</v>
      </c>
      <c r="B54" s="4">
        <f>B47+B53</f>
        <v>0</v>
      </c>
      <c r="C54" s="471"/>
      <c r="D54" s="472"/>
      <c r="E54" s="471"/>
      <c r="F54" s="473"/>
      <c r="G54" s="449">
        <f>G47+G53</f>
        <v>0</v>
      </c>
    </row>
    <row r="55" spans="1:7" s="7" customFormat="1" ht="30.75" customHeight="1" thickBot="1">
      <c r="A55" s="448" t="s">
        <v>466</v>
      </c>
      <c r="B55" s="4">
        <f>SUM(B40+B54)</f>
        <v>0</v>
      </c>
      <c r="C55" s="481"/>
      <c r="D55" s="482"/>
      <c r="E55" s="481"/>
      <c r="F55" s="482"/>
      <c r="G55" s="763">
        <f>SUM(G40+G54)</f>
        <v>0</v>
      </c>
    </row>
    <row r="56" spans="1:7" s="7" customFormat="1" ht="32.25" customHeight="1">
      <c r="A56" s="1222" t="s">
        <v>249</v>
      </c>
      <c r="B56" s="1222"/>
      <c r="C56" s="1222"/>
      <c r="D56" s="1222"/>
      <c r="E56" s="1222"/>
      <c r="F56" s="1222"/>
      <c r="G56" s="1222"/>
    </row>
    <row r="58" ht="13.5" customHeight="1"/>
  </sheetData>
  <sheetProtection password="D8BF" sheet="1" objects="1"/>
  <mergeCells count="13">
    <mergeCell ref="A56:G56"/>
    <mergeCell ref="A46:G46"/>
    <mergeCell ref="A52:G52"/>
    <mergeCell ref="A2:G2"/>
    <mergeCell ref="A23:G23"/>
    <mergeCell ref="A41:G41"/>
    <mergeCell ref="A31:G31"/>
    <mergeCell ref="A26:G26"/>
    <mergeCell ref="A5:G5"/>
    <mergeCell ref="A13:G13"/>
    <mergeCell ref="A11:G11"/>
    <mergeCell ref="A18:G18"/>
    <mergeCell ref="A38:G38"/>
  </mergeCells>
  <hyperlinks>
    <hyperlink ref="A11:G11" location="'Ввод выбытие ОС'!A1" display="Добавить"/>
    <hyperlink ref="A18:G18" location="'Ввод выбытие ОС'!A1" display="Добавить"/>
    <hyperlink ref="A31:G31" location="'Ввод выбытие ОС'!A1" display="Добавить"/>
    <hyperlink ref="A38:G38" location="'Ввод выбытие ОС'!A1" display="Добавить"/>
    <hyperlink ref="A46:G46" location="'Ввод выбытие ОС'!A1" display="Добавить"/>
    <hyperlink ref="A52:G52" location="'Ввод выбытие ОС'!A1" display="Добавить"/>
  </hyperlinks>
  <printOptions/>
  <pageMargins left="1.141732283464567" right="0.7480314960629921" top="0.5905511811023623" bottom="0.5905511811023623" header="0.5118110236220472" footer="0.5118110236220472"/>
  <pageSetup fitToHeight="2" fitToWidth="1" horizontalDpi="600" verticalDpi="600" orientation="landscape" paperSize="9" scale="74" r:id="rId1"/>
  <rowBreaks count="1" manualBreakCount="1">
    <brk id="2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>
    <tabColor rgb="FF33CC33"/>
    <pageSetUpPr fitToPage="1"/>
  </sheetPr>
  <dimension ref="A2:D14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2.75" outlineLevelCol="1"/>
  <cols>
    <col min="1" max="1" width="54.25390625" style="8" customWidth="1"/>
    <col min="2" max="2" width="17.75390625" style="8" customWidth="1"/>
    <col min="3" max="3" width="21.25390625" style="8" hidden="1" customWidth="1" outlineLevel="1"/>
    <col min="4" max="4" width="26.125" style="8" hidden="1" customWidth="1" outlineLevel="1"/>
    <col min="5" max="5" width="9.125" style="8" customWidth="1" collapsed="1"/>
    <col min="6" max="16384" width="9.125" style="8" customWidth="1"/>
  </cols>
  <sheetData>
    <row r="2" ht="15.75">
      <c r="B2" s="98"/>
    </row>
    <row r="3" spans="1:4" ht="56.25" customHeight="1">
      <c r="A3" s="1223" t="s">
        <v>467</v>
      </c>
      <c r="B3" s="1223"/>
      <c r="C3" s="1223"/>
      <c r="D3" s="120"/>
    </row>
    <row r="4" ht="19.5" thickBot="1">
      <c r="A4" s="120"/>
    </row>
    <row r="5" spans="1:3" s="18" customFormat="1" ht="32.25" thickBot="1">
      <c r="A5" s="524" t="s">
        <v>9</v>
      </c>
      <c r="B5" s="119" t="s">
        <v>468</v>
      </c>
      <c r="C5" s="11" t="s">
        <v>469</v>
      </c>
    </row>
    <row r="6" spans="1:4" ht="13.5" thickBot="1">
      <c r="A6" s="123">
        <v>1</v>
      </c>
      <c r="B6" s="39">
        <v>2</v>
      </c>
      <c r="C6" s="218">
        <v>3</v>
      </c>
      <c r="D6" s="485"/>
    </row>
    <row r="7" spans="1:4" ht="21" customHeight="1">
      <c r="A7" s="252" t="s">
        <v>470</v>
      </c>
      <c r="B7" s="748">
        <v>1.6</v>
      </c>
      <c r="C7" s="749"/>
      <c r="D7" s="486"/>
    </row>
    <row r="8" spans="1:4" ht="19.5" customHeight="1">
      <c r="A8" s="223" t="s">
        <v>265</v>
      </c>
      <c r="B8" s="750">
        <f>B7*12</f>
        <v>19.200000000000003</v>
      </c>
      <c r="C8" s="751">
        <f>C7*12</f>
        <v>0</v>
      </c>
      <c r="D8" s="487"/>
    </row>
    <row r="9" spans="1:4" ht="31.5">
      <c r="A9" s="223" t="s">
        <v>264</v>
      </c>
      <c r="B9" s="750">
        <f>B10+B11</f>
        <v>0</v>
      </c>
      <c r="C9" s="751">
        <f>C10+C11</f>
        <v>0</v>
      </c>
      <c r="D9" s="487"/>
    </row>
    <row r="10" spans="1:4" ht="15" customHeight="1">
      <c r="A10" s="223" t="s">
        <v>307</v>
      </c>
      <c r="B10" s="750">
        <f>'Ввод выбытие ОС'!G20</f>
        <v>0</v>
      </c>
      <c r="C10" s="752"/>
      <c r="D10" s="488"/>
    </row>
    <row r="11" spans="1:4" ht="18.75" customHeight="1" thickBot="1">
      <c r="A11" s="224" t="s">
        <v>308</v>
      </c>
      <c r="B11" s="753">
        <f>'Ввод выбытие ОС'!G55</f>
        <v>0</v>
      </c>
      <c r="C11" s="754"/>
      <c r="D11" s="489"/>
    </row>
    <row r="12" spans="1:4" ht="23.25" customHeight="1" thickBot="1">
      <c r="A12" s="248" t="s">
        <v>263</v>
      </c>
      <c r="B12" s="755">
        <f>B8+B9</f>
        <v>19.200000000000003</v>
      </c>
      <c r="C12" s="756">
        <f>C8+C9</f>
        <v>0</v>
      </c>
      <c r="D12" s="490"/>
    </row>
    <row r="13" spans="1:2" ht="15.75">
      <c r="A13" s="219"/>
      <c r="B13" s="7"/>
    </row>
    <row r="14" spans="1:2" ht="15.75">
      <c r="A14" s="121"/>
      <c r="B14" s="7"/>
    </row>
  </sheetData>
  <sheetProtection password="D8BF" sheet="1" objects="1"/>
  <mergeCells count="1">
    <mergeCell ref="A3:C3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rgb="FF33CC33"/>
    <pageSetUpPr fitToPage="1"/>
  </sheetPr>
  <dimension ref="A1:J32"/>
  <sheetViews>
    <sheetView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0" sqref="I10"/>
    </sheetView>
  </sheetViews>
  <sheetFormatPr defaultColWidth="9.00390625" defaultRowHeight="12.75" outlineLevelCol="1"/>
  <cols>
    <col min="1" max="1" width="5.375" style="18" customWidth="1"/>
    <col min="2" max="2" width="21.25390625" style="18" customWidth="1"/>
    <col min="3" max="3" width="18.00390625" style="18" customWidth="1"/>
    <col min="4" max="5" width="14.625" style="18" customWidth="1"/>
    <col min="6" max="6" width="14.375" style="18" customWidth="1"/>
    <col min="7" max="7" width="15.00390625" style="18" customWidth="1"/>
    <col min="8" max="8" width="14.625" style="18" customWidth="1"/>
    <col min="9" max="9" width="16.875" style="18" customWidth="1"/>
    <col min="10" max="10" width="14.625" style="18" hidden="1" customWidth="1" outlineLevel="1"/>
    <col min="11" max="11" width="9.125" style="18" customWidth="1" collapsed="1"/>
    <col min="12" max="16384" width="9.125" style="18" customWidth="1"/>
  </cols>
  <sheetData>
    <row r="1" spans="9:10" ht="15.75">
      <c r="I1" s="99" t="s">
        <v>384</v>
      </c>
      <c r="J1" s="37"/>
    </row>
    <row r="2" spans="1:9" ht="15.75">
      <c r="A2" s="21"/>
      <c r="B2" s="21"/>
      <c r="C2" s="21"/>
      <c r="D2" s="21"/>
      <c r="E2" s="21"/>
      <c r="F2" s="21"/>
      <c r="G2" s="21"/>
      <c r="H2" s="1224"/>
      <c r="I2" s="1225"/>
    </row>
    <row r="3" spans="1:10" ht="37.5" customHeight="1">
      <c r="A3" s="1228" t="s">
        <v>463</v>
      </c>
      <c r="B3" s="1228"/>
      <c r="C3" s="1228"/>
      <c r="D3" s="1228"/>
      <c r="E3" s="1228"/>
      <c r="F3" s="1228"/>
      <c r="G3" s="1228"/>
      <c r="H3" s="1228"/>
      <c r="I3" s="1228"/>
      <c r="J3" s="1228"/>
    </row>
    <row r="4" spans="1:9" ht="13.5" thickBot="1">
      <c r="A4" s="41"/>
      <c r="B4" s="41"/>
      <c r="C4" s="41"/>
      <c r="D4" s="41"/>
      <c r="E4" s="41"/>
      <c r="F4" s="41"/>
      <c r="G4" s="41"/>
      <c r="H4" s="41"/>
      <c r="I4" s="42" t="s">
        <v>163</v>
      </c>
    </row>
    <row r="5" spans="1:10" s="14" customFormat="1" ht="62.25" customHeight="1" thickBot="1">
      <c r="A5" s="525" t="s">
        <v>216</v>
      </c>
      <c r="B5" s="1226" t="s">
        <v>57</v>
      </c>
      <c r="C5" s="1227"/>
      <c r="D5" s="238" t="s">
        <v>54</v>
      </c>
      <c r="E5" s="239" t="s">
        <v>55</v>
      </c>
      <c r="F5" s="239" t="s">
        <v>56</v>
      </c>
      <c r="G5" s="239" t="s">
        <v>74</v>
      </c>
      <c r="H5" s="240" t="s">
        <v>73</v>
      </c>
      <c r="I5" s="241" t="s">
        <v>161</v>
      </c>
      <c r="J5" s="242" t="s">
        <v>469</v>
      </c>
    </row>
    <row r="6" spans="1:10" s="14" customFormat="1" ht="16.5" thickBot="1">
      <c r="A6" s="43">
        <v>1</v>
      </c>
      <c r="B6" s="44" t="s">
        <v>30</v>
      </c>
      <c r="C6" s="45">
        <v>3</v>
      </c>
      <c r="D6" s="43">
        <v>4</v>
      </c>
      <c r="E6" s="44">
        <v>5</v>
      </c>
      <c r="F6" s="44">
        <v>6</v>
      </c>
      <c r="G6" s="44">
        <v>7</v>
      </c>
      <c r="H6" s="45">
        <v>8</v>
      </c>
      <c r="I6" s="46">
        <v>9</v>
      </c>
      <c r="J6" s="47">
        <v>10</v>
      </c>
    </row>
    <row r="7" spans="1:10" s="14" customFormat="1" ht="31.5">
      <c r="A7" s="22" t="s">
        <v>29</v>
      </c>
      <c r="B7" s="48" t="s">
        <v>58</v>
      </c>
      <c r="C7" s="229" t="s">
        <v>59</v>
      </c>
      <c r="D7" s="233">
        <f aca="true" t="shared" si="0" ref="D7:J7">D8+D13</f>
        <v>1543.3</v>
      </c>
      <c r="E7" s="56">
        <f t="shared" si="0"/>
        <v>0</v>
      </c>
      <c r="F7" s="56">
        <f t="shared" si="0"/>
        <v>0</v>
      </c>
      <c r="G7" s="56">
        <f t="shared" si="0"/>
        <v>1543.3</v>
      </c>
      <c r="H7" s="57">
        <f t="shared" si="0"/>
        <v>1543.3</v>
      </c>
      <c r="I7" s="764">
        <f t="shared" si="0"/>
        <v>16.7</v>
      </c>
      <c r="J7" s="765">
        <f t="shared" si="0"/>
        <v>0</v>
      </c>
    </row>
    <row r="8" spans="1:10" s="14" customFormat="1" ht="15.75">
      <c r="A8" s="23"/>
      <c r="B8" s="32" t="s">
        <v>51</v>
      </c>
      <c r="C8" s="230" t="s">
        <v>51</v>
      </c>
      <c r="D8" s="234">
        <f aca="true" t="shared" si="1" ref="D8:J8">SUM(D9:D12)</f>
        <v>1543.3</v>
      </c>
      <c r="E8" s="58">
        <f t="shared" si="1"/>
        <v>0</v>
      </c>
      <c r="F8" s="58">
        <f t="shared" si="1"/>
        <v>0</v>
      </c>
      <c r="G8" s="58">
        <f t="shared" si="1"/>
        <v>1543.3</v>
      </c>
      <c r="H8" s="59">
        <f t="shared" si="1"/>
        <v>1543.3</v>
      </c>
      <c r="I8" s="766">
        <f t="shared" si="1"/>
        <v>16.7</v>
      </c>
      <c r="J8" s="767">
        <f t="shared" si="1"/>
        <v>0</v>
      </c>
    </row>
    <row r="9" spans="1:10" s="14" customFormat="1" ht="15.75">
      <c r="A9" s="23"/>
      <c r="B9" s="32" t="s">
        <v>32</v>
      </c>
      <c r="C9" s="230" t="s">
        <v>60</v>
      </c>
      <c r="D9" s="235">
        <v>1543.3</v>
      </c>
      <c r="E9" s="49"/>
      <c r="F9" s="49"/>
      <c r="G9" s="58">
        <f>D9+E9-F9</f>
        <v>1543.3</v>
      </c>
      <c r="H9" s="59">
        <f>(D9+G9)/2</f>
        <v>1543.3</v>
      </c>
      <c r="I9" s="768">
        <v>16.7</v>
      </c>
      <c r="J9" s="769"/>
    </row>
    <row r="10" spans="1:10" s="14" customFormat="1" ht="15.75">
      <c r="A10" s="23"/>
      <c r="B10" s="32" t="s">
        <v>33</v>
      </c>
      <c r="C10" s="230" t="s">
        <v>61</v>
      </c>
      <c r="D10" s="235"/>
      <c r="E10" s="49"/>
      <c r="F10" s="49"/>
      <c r="G10" s="58">
        <f>D10+E10-F10</f>
        <v>0</v>
      </c>
      <c r="H10" s="59">
        <f>(D10+G10)/2</f>
        <v>0</v>
      </c>
      <c r="I10" s="768"/>
      <c r="J10" s="769"/>
    </row>
    <row r="11" spans="1:10" s="14" customFormat="1" ht="15.75">
      <c r="A11" s="23"/>
      <c r="B11" s="32" t="s">
        <v>34</v>
      </c>
      <c r="C11" s="230" t="s">
        <v>62</v>
      </c>
      <c r="D11" s="235"/>
      <c r="E11" s="49"/>
      <c r="F11" s="49"/>
      <c r="G11" s="58">
        <f>D11+E11-F11</f>
        <v>0</v>
      </c>
      <c r="H11" s="59">
        <f>(D11+G11)/2</f>
        <v>0</v>
      </c>
      <c r="I11" s="768"/>
      <c r="J11" s="769"/>
    </row>
    <row r="12" spans="1:10" s="14" customFormat="1" ht="16.5" thickBot="1">
      <c r="A12" s="51"/>
      <c r="B12" s="52" t="s">
        <v>35</v>
      </c>
      <c r="C12" s="231" t="s">
        <v>63</v>
      </c>
      <c r="D12" s="235"/>
      <c r="E12" s="49"/>
      <c r="F12" s="49"/>
      <c r="G12" s="60">
        <f>D12+E12-F12</f>
        <v>0</v>
      </c>
      <c r="H12" s="61">
        <f>(D12+G12)/2</f>
        <v>0</v>
      </c>
      <c r="I12" s="768"/>
      <c r="J12" s="770"/>
    </row>
    <row r="13" spans="1:10" s="14" customFormat="1" ht="15.75">
      <c r="A13" s="22"/>
      <c r="B13" s="48" t="s">
        <v>52</v>
      </c>
      <c r="C13" s="229" t="s">
        <v>52</v>
      </c>
      <c r="D13" s="233">
        <f aca="true" t="shared" si="2" ref="D13:J13">SUM(D14:D17)</f>
        <v>0</v>
      </c>
      <c r="E13" s="56">
        <f t="shared" si="2"/>
        <v>0</v>
      </c>
      <c r="F13" s="56">
        <f t="shared" si="2"/>
        <v>0</v>
      </c>
      <c r="G13" s="56">
        <f t="shared" si="2"/>
        <v>0</v>
      </c>
      <c r="H13" s="57">
        <f t="shared" si="2"/>
        <v>0</v>
      </c>
      <c r="I13" s="764">
        <f t="shared" si="2"/>
        <v>0</v>
      </c>
      <c r="J13" s="765">
        <f t="shared" si="2"/>
        <v>0</v>
      </c>
    </row>
    <row r="14" spans="1:10" s="14" customFormat="1" ht="15.75">
      <c r="A14" s="23"/>
      <c r="B14" s="32" t="s">
        <v>32</v>
      </c>
      <c r="C14" s="230" t="s">
        <v>64</v>
      </c>
      <c r="D14" s="235"/>
      <c r="E14" s="49"/>
      <c r="F14" s="49"/>
      <c r="G14" s="58">
        <f>D14+E14-F14</f>
        <v>0</v>
      </c>
      <c r="H14" s="59">
        <f>(D14+G14)/2</f>
        <v>0</v>
      </c>
      <c r="I14" s="768"/>
      <c r="J14" s="769"/>
    </row>
    <row r="15" spans="1:10" s="14" customFormat="1" ht="15.75">
      <c r="A15" s="23"/>
      <c r="B15" s="32" t="s">
        <v>33</v>
      </c>
      <c r="C15" s="230" t="s">
        <v>65</v>
      </c>
      <c r="D15" s="235"/>
      <c r="E15" s="110"/>
      <c r="F15" s="49"/>
      <c r="G15" s="58">
        <f>D15+E15-F15</f>
        <v>0</v>
      </c>
      <c r="H15" s="59">
        <f>(D15+G15)/2</f>
        <v>0</v>
      </c>
      <c r="I15" s="768"/>
      <c r="J15" s="769"/>
    </row>
    <row r="16" spans="1:10" s="14" customFormat="1" ht="15.75">
      <c r="A16" s="23"/>
      <c r="B16" s="32" t="s">
        <v>34</v>
      </c>
      <c r="C16" s="230" t="s">
        <v>66</v>
      </c>
      <c r="D16" s="235"/>
      <c r="E16" s="49"/>
      <c r="F16" s="49"/>
      <c r="G16" s="58">
        <f>D16+E16-F16</f>
        <v>0</v>
      </c>
      <c r="H16" s="59">
        <f>(D16+G16)/2</f>
        <v>0</v>
      </c>
      <c r="I16" s="768"/>
      <c r="J16" s="769"/>
    </row>
    <row r="17" spans="1:10" s="14" customFormat="1" ht="16.5" thickBot="1">
      <c r="A17" s="51"/>
      <c r="B17" s="52" t="s">
        <v>35</v>
      </c>
      <c r="C17" s="231" t="s">
        <v>67</v>
      </c>
      <c r="D17" s="235"/>
      <c r="E17" s="49"/>
      <c r="F17" s="49"/>
      <c r="G17" s="60">
        <f>D17+E17-F17</f>
        <v>0</v>
      </c>
      <c r="H17" s="61">
        <f>(D17+G17)/2</f>
        <v>0</v>
      </c>
      <c r="I17" s="768"/>
      <c r="J17" s="770"/>
    </row>
    <row r="18" spans="1:10" s="14" customFormat="1" ht="15.75">
      <c r="A18" s="22" t="s">
        <v>30</v>
      </c>
      <c r="B18" s="48" t="s">
        <v>53</v>
      </c>
      <c r="C18" s="229" t="s">
        <v>53</v>
      </c>
      <c r="D18" s="233">
        <f aca="true" t="shared" si="3" ref="D18:J18">SUM(D19:D22)</f>
        <v>230.8</v>
      </c>
      <c r="E18" s="56">
        <f t="shared" si="3"/>
        <v>0</v>
      </c>
      <c r="F18" s="56">
        <f t="shared" si="3"/>
        <v>0</v>
      </c>
      <c r="G18" s="56">
        <f t="shared" si="3"/>
        <v>230.8</v>
      </c>
      <c r="H18" s="57">
        <f t="shared" si="3"/>
        <v>230.8</v>
      </c>
      <c r="I18" s="764">
        <f t="shared" si="3"/>
        <v>2.8</v>
      </c>
      <c r="J18" s="765">
        <f t="shared" si="3"/>
        <v>0</v>
      </c>
    </row>
    <row r="19" spans="1:10" s="14" customFormat="1" ht="15.75">
      <c r="A19" s="23"/>
      <c r="B19" s="32" t="s">
        <v>32</v>
      </c>
      <c r="C19" s="230" t="s">
        <v>68</v>
      </c>
      <c r="D19" s="235">
        <v>230.8</v>
      </c>
      <c r="E19" s="49"/>
      <c r="F19" s="49"/>
      <c r="G19" s="58">
        <f>D19+E19-F19</f>
        <v>230.8</v>
      </c>
      <c r="H19" s="59">
        <f>(D19+G19)/2</f>
        <v>230.8</v>
      </c>
      <c r="I19" s="768">
        <v>2.8</v>
      </c>
      <c r="J19" s="769"/>
    </row>
    <row r="20" spans="1:10" s="14" customFormat="1" ht="15.75">
      <c r="A20" s="23"/>
      <c r="B20" s="32" t="s">
        <v>33</v>
      </c>
      <c r="C20" s="230" t="s">
        <v>69</v>
      </c>
      <c r="D20" s="235"/>
      <c r="E20" s="49"/>
      <c r="F20" s="49"/>
      <c r="G20" s="58">
        <f>D20+E20-F20</f>
        <v>0</v>
      </c>
      <c r="H20" s="59">
        <f>(D20+G20)/2</f>
        <v>0</v>
      </c>
      <c r="I20" s="768"/>
      <c r="J20" s="769"/>
    </row>
    <row r="21" spans="1:10" s="14" customFormat="1" ht="15.75">
      <c r="A21" s="23"/>
      <c r="B21" s="32" t="s">
        <v>34</v>
      </c>
      <c r="C21" s="230" t="s">
        <v>70</v>
      </c>
      <c r="D21" s="235"/>
      <c r="E21" s="49"/>
      <c r="F21" s="49"/>
      <c r="G21" s="58">
        <f>D21+E21-F21</f>
        <v>0</v>
      </c>
      <c r="H21" s="59">
        <f>(D21+G21)/2</f>
        <v>0</v>
      </c>
      <c r="I21" s="768"/>
      <c r="J21" s="769"/>
    </row>
    <row r="22" spans="1:10" s="14" customFormat="1" ht="16.5" thickBot="1">
      <c r="A22" s="51"/>
      <c r="B22" s="52" t="s">
        <v>35</v>
      </c>
      <c r="C22" s="231" t="s">
        <v>71</v>
      </c>
      <c r="D22" s="320"/>
      <c r="E22" s="321"/>
      <c r="F22" s="321"/>
      <c r="G22" s="322">
        <f>D22+E22-F22</f>
        <v>0</v>
      </c>
      <c r="H22" s="323">
        <f>(D22+G22)/2</f>
        <v>0</v>
      </c>
      <c r="I22" s="771"/>
      <c r="J22" s="772"/>
    </row>
    <row r="23" spans="1:10" s="14" customFormat="1" ht="19.5" customHeight="1">
      <c r="A23" s="53"/>
      <c r="B23" s="54" t="s">
        <v>72</v>
      </c>
      <c r="C23" s="232" t="s">
        <v>11</v>
      </c>
      <c r="D23" s="233">
        <f aca="true" t="shared" si="4" ref="D23:J23">D7+D18</f>
        <v>1774.1</v>
      </c>
      <c r="E23" s="56">
        <f t="shared" si="4"/>
        <v>0</v>
      </c>
      <c r="F23" s="56">
        <f t="shared" si="4"/>
        <v>0</v>
      </c>
      <c r="G23" s="56">
        <f t="shared" si="4"/>
        <v>1774.1</v>
      </c>
      <c r="H23" s="57">
        <f t="shared" si="4"/>
        <v>1774.1</v>
      </c>
      <c r="I23" s="764">
        <f t="shared" si="4"/>
        <v>19.5</v>
      </c>
      <c r="J23" s="765">
        <f t="shared" si="4"/>
        <v>0</v>
      </c>
    </row>
    <row r="24" spans="1:10" s="14" customFormat="1" ht="15.75">
      <c r="A24" s="53"/>
      <c r="B24" s="54" t="s">
        <v>32</v>
      </c>
      <c r="C24" s="232" t="s">
        <v>32</v>
      </c>
      <c r="D24" s="236">
        <f aca="true" t="shared" si="5" ref="D24:H27">D9+D19+D14</f>
        <v>1774.1</v>
      </c>
      <c r="E24" s="62">
        <f t="shared" si="5"/>
        <v>0</v>
      </c>
      <c r="F24" s="62">
        <f t="shared" si="5"/>
        <v>0</v>
      </c>
      <c r="G24" s="62">
        <f t="shared" si="5"/>
        <v>1774.1</v>
      </c>
      <c r="H24" s="63">
        <f t="shared" si="5"/>
        <v>1774.1</v>
      </c>
      <c r="I24" s="773">
        <f aca="true" t="shared" si="6" ref="I24:J27">I9+I19+I14</f>
        <v>19.5</v>
      </c>
      <c r="J24" s="767">
        <f t="shared" si="6"/>
        <v>0</v>
      </c>
    </row>
    <row r="25" spans="1:10" s="14" customFormat="1" ht="15.75">
      <c r="A25" s="23"/>
      <c r="B25" s="32" t="s">
        <v>33</v>
      </c>
      <c r="C25" s="230" t="s">
        <v>33</v>
      </c>
      <c r="D25" s="234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0</v>
      </c>
      <c r="H25" s="59">
        <f t="shared" si="5"/>
        <v>0</v>
      </c>
      <c r="I25" s="766">
        <f t="shared" si="6"/>
        <v>0</v>
      </c>
      <c r="J25" s="767">
        <f t="shared" si="6"/>
        <v>0</v>
      </c>
    </row>
    <row r="26" spans="1:10" s="14" customFormat="1" ht="15.75">
      <c r="A26" s="23"/>
      <c r="B26" s="32" t="s">
        <v>34</v>
      </c>
      <c r="C26" s="230" t="s">
        <v>34</v>
      </c>
      <c r="D26" s="234">
        <f t="shared" si="5"/>
        <v>0</v>
      </c>
      <c r="E26" s="58">
        <f t="shared" si="5"/>
        <v>0</v>
      </c>
      <c r="F26" s="58">
        <f t="shared" si="5"/>
        <v>0</v>
      </c>
      <c r="G26" s="58">
        <f t="shared" si="5"/>
        <v>0</v>
      </c>
      <c r="H26" s="59">
        <f t="shared" si="5"/>
        <v>0</v>
      </c>
      <c r="I26" s="766">
        <f t="shared" si="6"/>
        <v>0</v>
      </c>
      <c r="J26" s="767">
        <f t="shared" si="6"/>
        <v>0</v>
      </c>
    </row>
    <row r="27" spans="1:10" s="14" customFormat="1" ht="16.5" thickBot="1">
      <c r="A27" s="51"/>
      <c r="B27" s="52" t="s">
        <v>35</v>
      </c>
      <c r="C27" s="231" t="s">
        <v>35</v>
      </c>
      <c r="D27" s="237">
        <f t="shared" si="5"/>
        <v>0</v>
      </c>
      <c r="E27" s="60">
        <f t="shared" si="5"/>
        <v>0</v>
      </c>
      <c r="F27" s="60">
        <f t="shared" si="5"/>
        <v>0</v>
      </c>
      <c r="G27" s="60">
        <f t="shared" si="5"/>
        <v>0</v>
      </c>
      <c r="H27" s="61">
        <f t="shared" si="5"/>
        <v>0</v>
      </c>
      <c r="I27" s="774">
        <f t="shared" si="6"/>
        <v>0</v>
      </c>
      <c r="J27" s="775">
        <f t="shared" si="6"/>
        <v>0</v>
      </c>
    </row>
    <row r="28" spans="1:9" s="14" customFormat="1" ht="15.75">
      <c r="A28" s="24"/>
      <c r="B28" s="24"/>
      <c r="C28" s="24"/>
      <c r="D28" s="24"/>
      <c r="E28" s="24"/>
      <c r="F28" s="24"/>
      <c r="G28" s="24"/>
      <c r="H28" s="24"/>
      <c r="I28" s="24"/>
    </row>
    <row r="29" spans="1:9" s="14" customFormat="1" ht="15.75">
      <c r="A29" s="24"/>
      <c r="B29" s="55"/>
      <c r="C29" s="24"/>
      <c r="D29" s="24"/>
      <c r="E29" s="24"/>
      <c r="F29" s="24"/>
      <c r="G29" s="24"/>
      <c r="H29" s="24"/>
      <c r="I29" s="24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</sheetData>
  <sheetProtection password="D8BF" sheet="1" objects="1"/>
  <protectedRanges>
    <protectedRange sqref="I19:I22 I14:I17 D14:F17 D9:F12 I9:I12 D19:F22" name="Диапазон1"/>
  </protectedRanges>
  <mergeCells count="3">
    <mergeCell ref="H2:I2"/>
    <mergeCell ref="B5:C5"/>
    <mergeCell ref="A3:J3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sem</cp:lastModifiedBy>
  <cp:lastPrinted>2013-04-25T10:33:45Z</cp:lastPrinted>
  <dcterms:created xsi:type="dcterms:W3CDTF">2004-05-21T07:18:45Z</dcterms:created>
  <dcterms:modified xsi:type="dcterms:W3CDTF">2013-04-26T11:19:16Z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